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231"/>
  <workbookPr defaultThemeVersion="124226"/>
  <mc:AlternateContent xmlns:mc="http://schemas.openxmlformats.org/markup-compatibility/2006">
    <mc:Choice Requires="x15">
      <x15ac:absPath xmlns:x15ac="http://schemas.microsoft.com/office/spreadsheetml/2010/11/ac" url="\\133.35.207.122\全体共有\04 総務経理部門\04 治験経理室\13 雛形(契約・ポイント表・費用関連)\ポイント表雛形\"/>
    </mc:Choice>
  </mc:AlternateContent>
  <xr:revisionPtr revIDLastSave="0" documentId="8_{F1007F12-E3E3-424E-836E-BDE0540F778F}" xr6:coauthVersionLast="47" xr6:coauthVersionMax="47" xr10:uidLastSave="{00000000-0000-0000-0000-000000000000}"/>
  <workbookProtection workbookAlgorithmName="SHA-512" workbookHashValue="w0Ky0na8ozghkvESswew6uI7pIYLSKa8+ujYJyE7X6xifiPAvf3ZKGkP8gssaInb/pnv1PYuiDDmcaX58GCe0w==" workbookSaltValue="TJzjCrDSh6VXGQyXr48s+w==" workbookSpinCount="100000" lockStructure="1"/>
  <bookViews>
    <workbookView xWindow="-120" yWindow="-120" windowWidth="38640" windowHeight="21120" tabRatio="889" activeTab="1" xr2:uid="{00000000-000D-0000-FFFF-FFFF00000000}"/>
  </bookViews>
  <sheets>
    <sheet name="ポイント表(Ver.2.0)" sheetId="51" r:id="rId1"/>
    <sheet name="試験経費算定表(Ver.2.0)" sheetId="53" r:id="rId2"/>
    <sheet name="経費の配分について(Ver.2.0)" sheetId="54" state="hidden" r:id="rId3"/>
  </sheets>
  <externalReferences>
    <externalReference r:id="rId4"/>
  </externalReferences>
  <definedNames>
    <definedName name="_xlnm.Print_Area" localSheetId="0">'ポイント表(Ver.2.0)'!$A$1:$O$36</definedName>
    <definedName name="_xlnm.Print_Area" localSheetId="2">'経費の配分について(Ver.2.0)'!$A$1:$AE$171</definedName>
    <definedName name="_xlnm.Print_Area" localSheetId="1">'試験経費算定表(Ver.2.0)'!$A$1:$AE$182</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O17" i="51" l="1"/>
  <c r="O15" i="51"/>
  <c r="L19" i="51"/>
  <c r="P19" i="51" s="1"/>
  <c r="L18" i="51"/>
  <c r="L17" i="51"/>
  <c r="L15" i="51"/>
  <c r="I21" i="51"/>
  <c r="I18" i="51"/>
  <c r="I17" i="51"/>
  <c r="I15" i="51"/>
  <c r="P15" i="51" s="1"/>
  <c r="F21" i="51"/>
  <c r="F19" i="51"/>
  <c r="F18" i="51"/>
  <c r="P18" i="51" s="1"/>
  <c r="F17" i="51"/>
  <c r="F23" i="51"/>
  <c r="O68" i="54"/>
  <c r="K68" i="54"/>
  <c r="K69" i="54"/>
  <c r="O69" i="54"/>
  <c r="S69" i="54"/>
  <c r="W69" i="54"/>
  <c r="K70" i="54"/>
  <c r="O70" i="54"/>
  <c r="S70" i="54"/>
  <c r="W70" i="54"/>
  <c r="O67" i="54"/>
  <c r="K67" i="54"/>
  <c r="P16" i="51"/>
  <c r="P20" i="51"/>
  <c r="D23" i="51"/>
  <c r="G23" i="51"/>
  <c r="I23" i="51"/>
  <c r="J23" i="51"/>
  <c r="L23" i="51" s="1"/>
  <c r="M23" i="51"/>
  <c r="O23" i="51"/>
  <c r="P28" i="51"/>
  <c r="H29" i="51"/>
  <c r="H30" i="51" a="1"/>
  <c r="H30" i="51" s="1"/>
  <c r="H31" i="51" a="1"/>
  <c r="H31" i="51" s="1"/>
  <c r="P21" i="51" l="1"/>
  <c r="P17" i="51"/>
  <c r="N24" i="51" s="1"/>
  <c r="P22" i="51"/>
  <c r="AO1" i="54"/>
  <c r="L33" i="54"/>
  <c r="L31" i="54"/>
  <c r="L30" i="54"/>
  <c r="L29" i="54"/>
  <c r="L28" i="54"/>
  <c r="L27" i="54"/>
  <c r="L26" i="54"/>
  <c r="AC4" i="54"/>
  <c r="L4" i="54"/>
  <c r="AO2" i="54"/>
  <c r="AI2" i="54"/>
  <c r="AI1" i="54"/>
  <c r="P59" i="54"/>
  <c r="P84" i="54"/>
  <c r="S135" i="54" l="1"/>
  <c r="S117" i="54"/>
  <c r="S108" i="54"/>
  <c r="S99" i="54"/>
  <c r="P171" i="54"/>
  <c r="P135" i="54"/>
  <c r="P117" i="54"/>
  <c r="P108" i="54"/>
  <c r="P99" i="54"/>
  <c r="E67" i="54"/>
  <c r="T59" i="54"/>
  <c r="T60" i="54"/>
  <c r="T58" i="54"/>
  <c r="T57" i="54"/>
  <c r="T49" i="54"/>
  <c r="L49" i="54" s="1"/>
  <c r="T48" i="54"/>
  <c r="W40" i="54"/>
  <c r="W39" i="54"/>
  <c r="T40" i="54"/>
  <c r="L40" i="54" s="1"/>
  <c r="T39" i="54"/>
  <c r="L41" i="54" l="1"/>
  <c r="L39" i="54"/>
  <c r="L43" i="54"/>
  <c r="L50" i="54"/>
  <c r="L48" i="54"/>
  <c r="L52" i="54"/>
  <c r="N60" i="53"/>
  <c r="Y166" i="54"/>
  <c r="L166" i="54"/>
  <c r="P162" i="54"/>
  <c r="V157" i="54"/>
  <c r="T157" i="54"/>
  <c r="P157" i="54"/>
  <c r="L157" i="54"/>
  <c r="L158" i="54" s="1"/>
  <c r="P154" i="54"/>
  <c r="L150" i="54"/>
  <c r="Z149" i="54"/>
  <c r="L149" i="54"/>
  <c r="V140" i="54"/>
  <c r="T140" i="54"/>
  <c r="V139" i="54"/>
  <c r="T139" i="54"/>
  <c r="L139" i="54"/>
  <c r="Y130" i="54"/>
  <c r="W130" i="54"/>
  <c r="L130" i="54"/>
  <c r="Y122" i="54"/>
  <c r="Y121" i="54"/>
  <c r="L121" i="54"/>
  <c r="Y112" i="54"/>
  <c r="P112" i="54"/>
  <c r="L112" i="54"/>
  <c r="Y103" i="54"/>
  <c r="L103" i="54"/>
  <c r="Y94" i="54"/>
  <c r="L94" i="54"/>
  <c r="Y85" i="54"/>
  <c r="Y84" i="54"/>
  <c r="Y83" i="54"/>
  <c r="Y82" i="54"/>
  <c r="P82" i="54"/>
  <c r="L82" i="54"/>
  <c r="V60" i="54"/>
  <c r="V59" i="54"/>
  <c r="L84" i="54"/>
  <c r="V58" i="54"/>
  <c r="P58" i="54"/>
  <c r="P83" i="54" s="1"/>
  <c r="L83" i="54" s="1"/>
  <c r="V57" i="54"/>
  <c r="P57" i="54"/>
  <c r="Y49" i="54"/>
  <c r="W49" i="54"/>
  <c r="P49" i="54"/>
  <c r="Y48" i="54"/>
  <c r="W48" i="54"/>
  <c r="Y40" i="54"/>
  <c r="Y39" i="54"/>
  <c r="V30" i="54"/>
  <c r="V29" i="54"/>
  <c r="V28" i="54"/>
  <c r="P28" i="54"/>
  <c r="V27" i="54"/>
  <c r="V26" i="54"/>
  <c r="Y18" i="54"/>
  <c r="W18" i="54"/>
  <c r="L18" i="54" s="1"/>
  <c r="V17" i="54"/>
  <c r="V16" i="54"/>
  <c r="L16" i="54"/>
  <c r="V15" i="54"/>
  <c r="P15" i="54"/>
  <c r="L15" i="54"/>
  <c r="V14" i="54"/>
  <c r="L14" i="54"/>
  <c r="V13" i="54"/>
  <c r="L13" i="54"/>
  <c r="P60" i="54"/>
  <c r="P85" i="54" s="1"/>
  <c r="L85" i="54" s="1"/>
  <c r="V4" i="54"/>
  <c r="Z4" i="54" s="1"/>
  <c r="P4" i="54"/>
  <c r="T26" i="54" s="1"/>
  <c r="S3" i="54"/>
  <c r="L3" i="54"/>
  <c r="X74" i="53"/>
  <c r="T74" i="53"/>
  <c r="P74" i="53"/>
  <c r="L74" i="53"/>
  <c r="X73" i="53"/>
  <c r="T73" i="53"/>
  <c r="P73" i="53"/>
  <c r="L73" i="53"/>
  <c r="L71" i="53"/>
  <c r="E71" i="53"/>
  <c r="Q139" i="53"/>
  <c r="Q121" i="53"/>
  <c r="Q112" i="53"/>
  <c r="Q103" i="53"/>
  <c r="Q56" i="53"/>
  <c r="Q46" i="53"/>
  <c r="N175" i="53"/>
  <c r="N139" i="53"/>
  <c r="N121" i="53"/>
  <c r="N112" i="53"/>
  <c r="N103" i="53"/>
  <c r="N68" i="53"/>
  <c r="N56" i="53"/>
  <c r="N46" i="53"/>
  <c r="U18" i="53"/>
  <c r="S3" i="53"/>
  <c r="L3" i="53"/>
  <c r="V4" i="53"/>
  <c r="L151" i="54" l="1"/>
  <c r="L51" i="54"/>
  <c r="L53" i="54" s="1"/>
  <c r="U53" i="54" s="1"/>
  <c r="L42" i="54"/>
  <c r="L44" i="54" s="1"/>
  <c r="U44" i="54" s="1"/>
  <c r="L152" i="54"/>
  <c r="L153" i="54" s="1"/>
  <c r="L86" i="54"/>
  <c r="L87" i="54" s="1"/>
  <c r="L167" i="54"/>
  <c r="L168" i="54" s="1"/>
  <c r="L131" i="54"/>
  <c r="L132" i="54" s="1"/>
  <c r="P140" i="54"/>
  <c r="L140" i="54" s="1"/>
  <c r="L159" i="54"/>
  <c r="P17" i="54"/>
  <c r="L17" i="54" s="1"/>
  <c r="L19" i="54" s="1"/>
  <c r="P30" i="54"/>
  <c r="L104" i="54"/>
  <c r="L105" i="54" s="1"/>
  <c r="L113" i="54"/>
  <c r="L114" i="54" s="1"/>
  <c r="P122" i="54"/>
  <c r="L122" i="54" s="1"/>
  <c r="P40" i="54"/>
  <c r="L95" i="54"/>
  <c r="L96" i="54" s="1"/>
  <c r="L20" i="54" l="1"/>
  <c r="L21" i="54" s="1"/>
  <c r="L22" i="54" s="1"/>
  <c r="L88" i="54"/>
  <c r="L89" i="54" s="1"/>
  <c r="U89" i="54" s="1"/>
  <c r="U153" i="54"/>
  <c r="L154" i="54"/>
  <c r="Y154" i="54" s="1"/>
  <c r="L133" i="54"/>
  <c r="L134" i="54" s="1"/>
  <c r="L169" i="54"/>
  <c r="L170" i="54" s="1"/>
  <c r="L115" i="54"/>
  <c r="L116" i="54" s="1"/>
  <c r="L106" i="54"/>
  <c r="L107" i="54" s="1"/>
  <c r="T27" i="54"/>
  <c r="T30" i="54"/>
  <c r="T28" i="54"/>
  <c r="T29" i="54"/>
  <c r="L160" i="54"/>
  <c r="L161" i="54" s="1"/>
  <c r="L97" i="54"/>
  <c r="L98" i="54" s="1"/>
  <c r="L123" i="54"/>
  <c r="L124" i="54" s="1"/>
  <c r="L141" i="54"/>
  <c r="L142" i="54" s="1"/>
  <c r="U22" i="54" l="1"/>
  <c r="L125" i="54"/>
  <c r="L126" i="54" s="1"/>
  <c r="U126" i="54" s="1"/>
  <c r="L99" i="54"/>
  <c r="Z99" i="54" s="1"/>
  <c r="U98" i="54"/>
  <c r="L171" i="54"/>
  <c r="AB171" i="54" s="1"/>
  <c r="U170" i="54"/>
  <c r="U134" i="54"/>
  <c r="L135" i="54"/>
  <c r="Z135" i="54" s="1"/>
  <c r="U161" i="54"/>
  <c r="L162" i="54"/>
  <c r="X162" i="54" s="1"/>
  <c r="L108" i="54"/>
  <c r="Z108" i="54" s="1"/>
  <c r="U107" i="54"/>
  <c r="L143" i="54"/>
  <c r="L144" i="54" s="1"/>
  <c r="U144" i="54" s="1"/>
  <c r="U116" i="54"/>
  <c r="L117" i="54"/>
  <c r="Z117" i="54" s="1"/>
  <c r="L32" i="54"/>
  <c r="L34" i="54" s="1"/>
  <c r="U34" i="54" s="1"/>
  <c r="K29" i="53" l="1"/>
  <c r="K16" i="53"/>
  <c r="W170" i="53"/>
  <c r="K170" i="53"/>
  <c r="N166" i="53"/>
  <c r="T161" i="53"/>
  <c r="R161" i="53"/>
  <c r="N161" i="53"/>
  <c r="N158" i="53"/>
  <c r="U153" i="53"/>
  <c r="K153" i="53"/>
  <c r="T144" i="53"/>
  <c r="R144" i="53"/>
  <c r="N144" i="53"/>
  <c r="K144" i="53" s="1"/>
  <c r="T143" i="53"/>
  <c r="R143" i="53"/>
  <c r="K143" i="53"/>
  <c r="W134" i="53"/>
  <c r="U134" i="53"/>
  <c r="K134" i="53"/>
  <c r="W126" i="53"/>
  <c r="N126" i="53"/>
  <c r="K126" i="53" s="1"/>
  <c r="W125" i="53"/>
  <c r="K125" i="53"/>
  <c r="W116" i="53"/>
  <c r="N116" i="53"/>
  <c r="K116" i="53" s="1"/>
  <c r="W107" i="53"/>
  <c r="K107" i="53"/>
  <c r="W98" i="53"/>
  <c r="K98" i="53"/>
  <c r="W89" i="53"/>
  <c r="W88" i="53"/>
  <c r="W87" i="53"/>
  <c r="W86" i="53"/>
  <c r="P72" i="53" a="1"/>
  <c r="P72" i="53" s="1"/>
  <c r="T63" i="53"/>
  <c r="T62" i="53"/>
  <c r="T61" i="53"/>
  <c r="T60" i="53"/>
  <c r="W51" i="53"/>
  <c r="N51" i="53"/>
  <c r="K51" i="53" s="1"/>
  <c r="W50" i="53"/>
  <c r="K50" i="53"/>
  <c r="W41" i="53"/>
  <c r="N41" i="53"/>
  <c r="K41" i="53" s="1"/>
  <c r="W40" i="53"/>
  <c r="K40" i="53"/>
  <c r="T30" i="53"/>
  <c r="N30" i="53"/>
  <c r="K30" i="53" s="1"/>
  <c r="T29" i="53"/>
  <c r="T28" i="53"/>
  <c r="N28" i="53"/>
  <c r="K28" i="53" s="1"/>
  <c r="T27" i="53"/>
  <c r="K27" i="53"/>
  <c r="T26" i="53"/>
  <c r="K26" i="53"/>
  <c r="W18" i="53"/>
  <c r="K18" i="53"/>
  <c r="T17" i="53"/>
  <c r="N17" i="53"/>
  <c r="K17" i="53" s="1"/>
  <c r="T16" i="53"/>
  <c r="T15" i="53"/>
  <c r="N15" i="53"/>
  <c r="K15" i="53" s="1"/>
  <c r="T14" i="53"/>
  <c r="K14" i="53"/>
  <c r="T13" i="53"/>
  <c r="K13" i="53"/>
  <c r="Z4" i="53"/>
  <c r="N35" i="53" s="1"/>
  <c r="P4" i="53"/>
  <c r="P75" i="53" l="1"/>
  <c r="O71" i="54" s="1"/>
  <c r="P78" i="53"/>
  <c r="O74" i="54" s="1"/>
  <c r="P77" i="53"/>
  <c r="O73" i="54" s="1"/>
  <c r="P71" i="53"/>
  <c r="K171" i="53"/>
  <c r="K172" i="53" s="1"/>
  <c r="K173" i="53" s="1"/>
  <c r="K174" i="53" s="1"/>
  <c r="K161" i="53"/>
  <c r="K162" i="53" s="1"/>
  <c r="K163" i="53" s="1"/>
  <c r="K127" i="53"/>
  <c r="K128" i="53" s="1"/>
  <c r="K129" i="53" s="1"/>
  <c r="K130" i="53" s="1"/>
  <c r="S130" i="53" s="1"/>
  <c r="K145" i="53"/>
  <c r="K146" i="53" s="1"/>
  <c r="K147" i="53" s="1"/>
  <c r="K31" i="53"/>
  <c r="K32" i="53" s="1"/>
  <c r="K154" i="53"/>
  <c r="K155" i="53" s="1"/>
  <c r="K19" i="53"/>
  <c r="K20" i="53" s="1"/>
  <c r="K42" i="53"/>
  <c r="K43" i="53" s="1"/>
  <c r="L72" i="53" a="1"/>
  <c r="L72" i="53" s="1"/>
  <c r="K135" i="53"/>
  <c r="K136" i="53" s="1"/>
  <c r="K52" i="53"/>
  <c r="K53" i="53" s="1"/>
  <c r="K108" i="53"/>
  <c r="K109" i="53" s="1"/>
  <c r="K117" i="53"/>
  <c r="K118" i="53" s="1"/>
  <c r="K99" i="53"/>
  <c r="K100" i="53" s="1"/>
  <c r="K148" i="53" l="1"/>
  <c r="S148" i="53" s="1"/>
  <c r="K175" i="53"/>
  <c r="W175" i="53" s="1"/>
  <c r="S174" i="53"/>
  <c r="K164" i="53"/>
  <c r="K165" i="53" s="1"/>
  <c r="K44" i="53"/>
  <c r="K45" i="53" s="1"/>
  <c r="K33" i="53"/>
  <c r="K34" i="53" s="1"/>
  <c r="K21" i="53"/>
  <c r="K22" i="53" s="1"/>
  <c r="K101" i="53"/>
  <c r="K102" i="53"/>
  <c r="K119" i="53"/>
  <c r="K120" i="53" s="1"/>
  <c r="K110" i="53"/>
  <c r="K111" i="53"/>
  <c r="K54" i="53"/>
  <c r="K55" i="53" s="1"/>
  <c r="K156" i="53"/>
  <c r="K157" i="53" s="1"/>
  <c r="P76" i="53"/>
  <c r="O72" i="54" s="1"/>
  <c r="K137" i="53"/>
  <c r="K138" i="53" s="1"/>
  <c r="S138" i="53" l="1"/>
  <c r="K139" i="53"/>
  <c r="W139" i="53" s="1"/>
  <c r="S22" i="53"/>
  <c r="S157" i="53"/>
  <c r="K158" i="53"/>
  <c r="W158" i="53" s="1"/>
  <c r="S45" i="53"/>
  <c r="K46" i="53"/>
  <c r="W46" i="53" s="1"/>
  <c r="S165" i="53"/>
  <c r="K166" i="53"/>
  <c r="W166" i="53" s="1"/>
  <c r="K35" i="53"/>
  <c r="W35" i="53" s="1"/>
  <c r="S34" i="53"/>
  <c r="K121" i="53"/>
  <c r="W121" i="53" s="1"/>
  <c r="S120" i="53"/>
  <c r="S102" i="53"/>
  <c r="K103" i="53"/>
  <c r="W103" i="53" s="1"/>
  <c r="S55" i="53"/>
  <c r="K56" i="53"/>
  <c r="W56" i="53" s="1"/>
  <c r="K112" i="53"/>
  <c r="W112" i="53" s="1"/>
  <c r="S111" i="53"/>
  <c r="X71" i="53" l="1"/>
  <c r="T71" i="53"/>
  <c r="T72" i="53" l="1" a="1"/>
  <c r="T72" i="53" s="1"/>
  <c r="S68" i="54" s="1"/>
  <c r="S67" i="54"/>
  <c r="X72" i="53" a="1"/>
  <c r="X72" i="53" s="1"/>
  <c r="W68" i="54" s="1"/>
  <c r="W67" i="54"/>
  <c r="T76" i="53"/>
  <c r="S72" i="54" s="1"/>
  <c r="T79" i="53"/>
  <c r="S75" i="54" s="1"/>
  <c r="T75" i="53"/>
  <c r="S71" i="54" s="1"/>
  <c r="T78" i="53"/>
  <c r="S74" i="54" s="1"/>
  <c r="N61" i="53"/>
  <c r="K60" i="53"/>
  <c r="N86" i="53"/>
  <c r="K86" i="53" s="1"/>
  <c r="N62" i="53"/>
  <c r="N63" i="53"/>
  <c r="X76" i="53" l="1"/>
  <c r="W72" i="54" s="1"/>
  <c r="X75" i="53"/>
  <c r="W71" i="54" s="1"/>
  <c r="X78" i="53"/>
  <c r="W74" i="54" s="1"/>
  <c r="X79" i="53"/>
  <c r="W75" i="54" s="1"/>
  <c r="T77" i="53"/>
  <c r="S73" i="54" s="1"/>
  <c r="X77" i="53"/>
  <c r="W73" i="54" s="1"/>
  <c r="L75" i="53"/>
  <c r="AF75" i="53" s="1"/>
  <c r="L57" i="54"/>
  <c r="X80" i="53"/>
  <c r="T80" i="53"/>
  <c r="S76" i="54" s="1"/>
  <c r="K62" i="53"/>
  <c r="N88" i="53"/>
  <c r="K88" i="53" s="1"/>
  <c r="K63" i="53"/>
  <c r="N89" i="53"/>
  <c r="K89" i="53" s="1"/>
  <c r="N87" i="53"/>
  <c r="K87" i="53" s="1"/>
  <c r="K61" i="53"/>
  <c r="L58" i="54" s="1"/>
  <c r="X81" i="53" l="1"/>
  <c r="W76" i="54"/>
  <c r="L79" i="53"/>
  <c r="K75" i="54" s="1"/>
  <c r="K71" i="54"/>
  <c r="AH71" i="54" s="1"/>
  <c r="L77" i="53"/>
  <c r="L59" i="54"/>
  <c r="M8" i="54"/>
  <c r="Y8" i="54"/>
  <c r="L78" i="53"/>
  <c r="L60" i="54"/>
  <c r="T81" i="53"/>
  <c r="K90" i="53"/>
  <c r="K91" i="53" s="1"/>
  <c r="K92" i="53" s="1"/>
  <c r="K93" i="53" s="1"/>
  <c r="S93" i="53" s="1"/>
  <c r="K64" i="53"/>
  <c r="L61" i="54" s="1"/>
  <c r="L76" i="53"/>
  <c r="AA71" i="54" l="1"/>
  <c r="AF76" i="53"/>
  <c r="K72" i="54"/>
  <c r="AA72" i="54" s="1"/>
  <c r="T82" i="53"/>
  <c r="S78" i="54" s="1"/>
  <c r="S77" i="54"/>
  <c r="AF78" i="53"/>
  <c r="K74" i="54"/>
  <c r="AH74" i="54" s="1"/>
  <c r="AF77" i="53"/>
  <c r="K73" i="54"/>
  <c r="AH73" i="54" s="1"/>
  <c r="X82" i="53"/>
  <c r="W78" i="54" s="1"/>
  <c r="W77" i="54"/>
  <c r="L62" i="54"/>
  <c r="AH75" i="54"/>
  <c r="P79" i="53"/>
  <c r="O75" i="54" s="1"/>
  <c r="P80" i="53"/>
  <c r="L80" i="53"/>
  <c r="K76" i="54" s="1"/>
  <c r="K65" i="53"/>
  <c r="AH72" i="54" l="1"/>
  <c r="AA74" i="54"/>
  <c r="AA73" i="54"/>
  <c r="P81" i="53"/>
  <c r="O76" i="54"/>
  <c r="AA75" i="54"/>
  <c r="AH76" i="54"/>
  <c r="AA76" i="54"/>
  <c r="L82" i="53"/>
  <c r="K78" i="54" s="1"/>
  <c r="L81" i="53"/>
  <c r="K77" i="54" s="1"/>
  <c r="AF79" i="53"/>
  <c r="K66" i="53"/>
  <c r="AF80" i="53"/>
  <c r="P82" i="53" l="1"/>
  <c r="O78" i="54" s="1"/>
  <c r="O77" i="54"/>
  <c r="AF81" i="53"/>
  <c r="L63" i="54"/>
  <c r="K67" i="53"/>
  <c r="K68" i="53" s="1"/>
  <c r="AH77" i="54" l="1"/>
  <c r="AA77" i="54"/>
  <c r="L64" i="54"/>
  <c r="AF82" i="53"/>
  <c r="S67" i="53"/>
  <c r="W68" i="53"/>
  <c r="L7" i="53"/>
  <c r="Y8" i="53" l="1"/>
  <c r="AH78" i="54"/>
  <c r="AA78" i="54"/>
  <c r="U64" i="54"/>
  <c r="M6" i="54"/>
  <c r="Y6" i="54" l="1"/>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<sst xmlns="http://schemas.openxmlformats.org/spreadsheetml/2006/main" count="1054" uniqueCount="220">
  <si>
    <t>費目</t>
    <rPh sb="0" eb="2">
      <t>ヒモク</t>
    </rPh>
    <phoneticPr fontId="2"/>
  </si>
  <si>
    <t>間接経費</t>
    <rPh sb="0" eb="2">
      <t>カンセツ</t>
    </rPh>
    <rPh sb="2" eb="4">
      <t>ケイヒ</t>
    </rPh>
    <phoneticPr fontId="2"/>
  </si>
  <si>
    <t>×</t>
    <phoneticPr fontId="2"/>
  </si>
  <si>
    <t>回</t>
    <rPh sb="0" eb="1">
      <t>カイ</t>
    </rPh>
    <phoneticPr fontId="2"/>
  </si>
  <si>
    <t>症例</t>
    <rPh sb="0" eb="2">
      <t>ショウレイ</t>
    </rPh>
    <phoneticPr fontId="2"/>
  </si>
  <si>
    <t>治験依頼者</t>
    <rPh sb="0" eb="2">
      <t>チケン</t>
    </rPh>
    <rPh sb="2" eb="5">
      <t>イライシャ</t>
    </rPh>
    <phoneticPr fontId="2"/>
  </si>
  <si>
    <t>要　　　素</t>
    <rPh sb="0" eb="1">
      <t>ヨウ</t>
    </rPh>
    <rPh sb="4" eb="5">
      <t>ス</t>
    </rPh>
    <phoneticPr fontId="2"/>
  </si>
  <si>
    <t>ウエイト</t>
    <phoneticPr fontId="2"/>
  </si>
  <si>
    <t>ポ　　イ　　ン　　ト</t>
    <phoneticPr fontId="2"/>
  </si>
  <si>
    <t>Ⅰ
（ウエイト×１）</t>
    <phoneticPr fontId="2"/>
  </si>
  <si>
    <t>Ⅱ
（ウエイト×３）</t>
    <phoneticPr fontId="2"/>
  </si>
  <si>
    <t>Ⅲ
（ウエイト×５）</t>
    <phoneticPr fontId="2"/>
  </si>
  <si>
    <t>Ａ</t>
    <phoneticPr fontId="2"/>
  </si>
  <si>
    <t>B</t>
  </si>
  <si>
    <t>C</t>
  </si>
  <si>
    <t>D</t>
  </si>
  <si>
    <t>E</t>
  </si>
  <si>
    <t>成人</t>
  </si>
  <si>
    <t>F</t>
  </si>
  <si>
    <t>４週間以内</t>
  </si>
  <si>
    <t>２５～４８週</t>
  </si>
  <si>
    <t>G</t>
  </si>
  <si>
    <t>）</t>
    <phoneticPr fontId="2"/>
  </si>
  <si>
    <t>管理費</t>
    <rPh sb="0" eb="3">
      <t>カンリヒ</t>
    </rPh>
    <phoneticPr fontId="2"/>
  </si>
  <si>
    <t>年度</t>
    <rPh sb="0" eb="2">
      <t>ネンド</t>
    </rPh>
    <phoneticPr fontId="2"/>
  </si>
  <si>
    <t>SMO CRC</t>
    <phoneticPr fontId="2"/>
  </si>
  <si>
    <t>作成日</t>
    <rPh sb="0" eb="3">
      <t>サクセイビ</t>
    </rPh>
    <phoneticPr fontId="2"/>
  </si>
  <si>
    <t>年</t>
    <rPh sb="0" eb="1">
      <t>ネン</t>
    </rPh>
    <phoneticPr fontId="2"/>
  </si>
  <si>
    <t>合計</t>
    <rPh sb="0" eb="2">
      <t>ゴウケイ</t>
    </rPh>
    <phoneticPr fontId="2"/>
  </si>
  <si>
    <t>整理番号</t>
    <rPh sb="0" eb="4">
      <t>セイリバンゴウ</t>
    </rPh>
    <phoneticPr fontId="2"/>
  </si>
  <si>
    <t>実施計画書番号</t>
    <rPh sb="0" eb="7">
      <t>ジッシケイカクショバンゴウ</t>
    </rPh>
    <phoneticPr fontId="2"/>
  </si>
  <si>
    <t>～</t>
    <phoneticPr fontId="2"/>
  </si>
  <si>
    <t>内訳</t>
    <rPh sb="0" eb="2">
      <t>ウチワケ</t>
    </rPh>
    <phoneticPr fontId="2"/>
  </si>
  <si>
    <t>実施診療科</t>
    <rPh sb="0" eb="2">
      <t>ジッシ</t>
    </rPh>
    <rPh sb="2" eb="5">
      <t>シンリョウカ</t>
    </rPh>
    <phoneticPr fontId="2"/>
  </si>
  <si>
    <t>目標症例数</t>
    <rPh sb="0" eb="5">
      <t>モクヒョウショウレイスウ</t>
    </rPh>
    <phoneticPr fontId="2"/>
  </si>
  <si>
    <t>合計ポイント</t>
    <rPh sb="0" eb="2">
      <t>ゴウケイ</t>
    </rPh>
    <phoneticPr fontId="2"/>
  </si>
  <si>
    <t>実施に係る内容</t>
    <rPh sb="0" eb="2">
      <t>ジッシ</t>
    </rPh>
    <rPh sb="3" eb="4">
      <t>カカ</t>
    </rPh>
    <rPh sb="5" eb="7">
      <t>ナイヨウ</t>
    </rPh>
    <phoneticPr fontId="2"/>
  </si>
  <si>
    <t>確認</t>
    <rPh sb="0" eb="2">
      <t>カクニン</t>
    </rPh>
    <phoneticPr fontId="2"/>
  </si>
  <si>
    <t>科</t>
    <rPh sb="0" eb="1">
      <t>カ</t>
    </rPh>
    <phoneticPr fontId="2"/>
  </si>
  <si>
    <t>所属</t>
    <rPh sb="0" eb="2">
      <t>ショゾク</t>
    </rPh>
    <phoneticPr fontId="2"/>
  </si>
  <si>
    <t>氏名</t>
    <rPh sb="0" eb="2">
      <t>シメイ</t>
    </rPh>
    <phoneticPr fontId="2"/>
  </si>
  <si>
    <t>中央測定機関への
病理標本提出</t>
    <rPh sb="0" eb="8">
      <t>チュウオウソクテ</t>
    </rPh>
    <rPh sb="9" eb="15">
      <t>ビョウリヒョウホンテイシュツ</t>
    </rPh>
    <phoneticPr fontId="2"/>
  </si>
  <si>
    <t>数量等</t>
    <rPh sb="0" eb="2">
      <t>スウリョウ</t>
    </rPh>
    <rPh sb="2" eb="3">
      <t>トウ</t>
    </rPh>
    <phoneticPr fontId="2"/>
  </si>
  <si>
    <t>内訳（科名・回数等）</t>
    <rPh sb="0" eb="2">
      <t>ウチワケ</t>
    </rPh>
    <rPh sb="3" eb="5">
      <t>カメイ</t>
    </rPh>
    <rPh sb="6" eb="8">
      <t>カイスウ</t>
    </rPh>
    <rPh sb="8" eb="9">
      <t>トウ</t>
    </rPh>
    <phoneticPr fontId="2"/>
  </si>
  <si>
    <t>トレーニング等を行う
協力科数</t>
  </si>
  <si>
    <t>試験特有の
検査・評価を行う協力科数</t>
    <rPh sb="0" eb="2">
      <t>シケン</t>
    </rPh>
    <rPh sb="2" eb="4">
      <t>トクユウ</t>
    </rPh>
    <rPh sb="6" eb="8">
      <t>ケンサ</t>
    </rPh>
    <rPh sb="9" eb="11">
      <t>ヒョウカ</t>
    </rPh>
    <rPh sb="12" eb="13">
      <t>オコナ</t>
    </rPh>
    <rPh sb="14" eb="17">
      <t>キョウリョクカ</t>
    </rPh>
    <rPh sb="17" eb="18">
      <t>スウ</t>
    </rPh>
    <phoneticPr fontId="2"/>
  </si>
  <si>
    <t>他科実施の検査・評価
予定総回数</t>
    <rPh sb="0" eb="2">
      <t>タカ</t>
    </rPh>
    <rPh sb="2" eb="4">
      <t>ジッシ</t>
    </rPh>
    <rPh sb="5" eb="7">
      <t>ケンサ</t>
    </rPh>
    <rPh sb="8" eb="10">
      <t>ヒョウカ</t>
    </rPh>
    <rPh sb="11" eb="13">
      <t>ヨテイ</t>
    </rPh>
    <rPh sb="13" eb="14">
      <t>ソウ</t>
    </rPh>
    <rPh sb="14" eb="16">
      <t>カイスウ</t>
    </rPh>
    <phoneticPr fontId="2"/>
  </si>
  <si>
    <t>プレスクリーニング
予定検査回数</t>
    <rPh sb="10" eb="12">
      <t>ヨテイ</t>
    </rPh>
    <rPh sb="12" eb="14">
      <t>ケンサ</t>
    </rPh>
    <rPh sb="14" eb="16">
      <t>カイスウ</t>
    </rPh>
    <phoneticPr fontId="2"/>
  </si>
  <si>
    <t>スクリーニング
予定検査回数</t>
    <rPh sb="8" eb="10">
      <t>ヨテイ</t>
    </rPh>
    <rPh sb="10" eb="12">
      <t>ケンサ</t>
    </rPh>
    <rPh sb="12" eb="14">
      <t>カイスウ</t>
    </rPh>
    <phoneticPr fontId="2"/>
  </si>
  <si>
    <t>被験者負担軽減費
支払予定回数</t>
    <rPh sb="0" eb="3">
      <t>ヒケンシャ</t>
    </rPh>
    <rPh sb="3" eb="8">
      <t>フタンケイゲンヒ</t>
    </rPh>
    <rPh sb="9" eb="11">
      <t>シハライ</t>
    </rPh>
    <rPh sb="11" eb="15">
      <t>ヨテイカイスウ</t>
    </rPh>
    <phoneticPr fontId="2"/>
  </si>
  <si>
    <t>マイルストーン回数</t>
    <rPh sb="7" eb="9">
      <t>カイスウ</t>
    </rPh>
    <phoneticPr fontId="2"/>
  </si>
  <si>
    <t>visit名</t>
    <rPh sb="5" eb="6">
      <t>メイ</t>
    </rPh>
    <phoneticPr fontId="2"/>
  </si>
  <si>
    <t>マイルストーン1回目</t>
    <phoneticPr fontId="2"/>
  </si>
  <si>
    <t>到達点
（プルダウン）</t>
    <rPh sb="0" eb="3">
      <t>トウタツテン</t>
    </rPh>
    <phoneticPr fontId="2"/>
  </si>
  <si>
    <t>新生児は満1歳未満、小児は満1歳以上、満16歳未満。高齢者は65歳以上のみの試験の場合に該当（選択基準が18歳以上75歳未満の場合→成人）。
肝・腎機能障害等合併は、被験薬の対象疾患が肝・腎となる場合もしくは肝・腎障害等が除外基準に抵触とならない場合に該当とする。</t>
    <rPh sb="0" eb="3">
      <t>シンセイジ</t>
    </rPh>
    <rPh sb="4" eb="5">
      <t>マン</t>
    </rPh>
    <rPh sb="6" eb="7">
      <t>サイ</t>
    </rPh>
    <rPh sb="7" eb="9">
      <t>ミマン</t>
    </rPh>
    <rPh sb="10" eb="12">
      <t>ショウニ</t>
    </rPh>
    <rPh sb="13" eb="14">
      <t>マン</t>
    </rPh>
    <rPh sb="15" eb="18">
      <t>サイイジョウ</t>
    </rPh>
    <rPh sb="19" eb="20">
      <t>マン</t>
    </rPh>
    <rPh sb="22" eb="23">
      <t>サイ</t>
    </rPh>
    <rPh sb="23" eb="25">
      <t>ミマン</t>
    </rPh>
    <rPh sb="26" eb="29">
      <t>コウレイシャ</t>
    </rPh>
    <rPh sb="32" eb="35">
      <t>サイイジョウ</t>
    </rPh>
    <rPh sb="38" eb="40">
      <t>シケン</t>
    </rPh>
    <rPh sb="41" eb="43">
      <t>バアイ</t>
    </rPh>
    <rPh sb="44" eb="46">
      <t>ガイトウ</t>
    </rPh>
    <rPh sb="47" eb="51">
      <t>センタクキジュン</t>
    </rPh>
    <rPh sb="54" eb="57">
      <t>サイイジョウ</t>
    </rPh>
    <rPh sb="59" eb="62">
      <t>サイミマン</t>
    </rPh>
    <rPh sb="63" eb="65">
      <t>バアイ</t>
    </rPh>
    <rPh sb="66" eb="68">
      <t>セイジン</t>
    </rPh>
    <rPh sb="71" eb="72">
      <t>カン</t>
    </rPh>
    <rPh sb="73" eb="78">
      <t>ジンキノウショウガイ</t>
    </rPh>
    <rPh sb="78" eb="79">
      <t>トウ</t>
    </rPh>
    <rPh sb="79" eb="81">
      <t>ガッペイ</t>
    </rPh>
    <rPh sb="83" eb="86">
      <t>ヒケンヤク</t>
    </rPh>
    <rPh sb="87" eb="89">
      <t>タイショウ</t>
    </rPh>
    <rPh sb="89" eb="91">
      <t>シッカン</t>
    </rPh>
    <rPh sb="92" eb="93">
      <t>カン</t>
    </rPh>
    <rPh sb="94" eb="95">
      <t>ジン</t>
    </rPh>
    <rPh sb="98" eb="100">
      <t>バアイ</t>
    </rPh>
    <rPh sb="104" eb="105">
      <t>キモ</t>
    </rPh>
    <rPh sb="106" eb="109">
      <t>ジンショウガイ</t>
    </rPh>
    <rPh sb="109" eb="110">
      <t>トウ</t>
    </rPh>
    <rPh sb="111" eb="113">
      <t>ジョガイ</t>
    </rPh>
    <rPh sb="113" eb="115">
      <t>キジュン</t>
    </rPh>
    <rPh sb="116" eb="118">
      <t>テイショク</t>
    </rPh>
    <rPh sb="123" eb="125">
      <t>バアイ</t>
    </rPh>
    <rPh sb="126" eb="128">
      <t>ガイトウ</t>
    </rPh>
    <phoneticPr fontId="2"/>
  </si>
  <si>
    <t>支援区分</t>
    <rPh sb="0" eb="2">
      <t>シエン</t>
    </rPh>
    <rPh sb="2" eb="4">
      <t>クブン</t>
    </rPh>
    <phoneticPr fontId="2"/>
  </si>
  <si>
    <t>初回審査日</t>
    <rPh sb="0" eb="5">
      <t>ショカイシンサビ</t>
    </rPh>
    <phoneticPr fontId="2"/>
  </si>
  <si>
    <t>フルサポ（CRC+事務局）</t>
    <rPh sb="9" eb="11">
      <t>ジム</t>
    </rPh>
    <rPh sb="11" eb="12">
      <t>キョク</t>
    </rPh>
    <phoneticPr fontId="2"/>
  </si>
  <si>
    <t>本治験に係る経費概算</t>
    <rPh sb="0" eb="3">
      <t>ホンチケン</t>
    </rPh>
    <rPh sb="4" eb="5">
      <t>カカ</t>
    </rPh>
    <rPh sb="6" eb="8">
      <t>ケイヒ</t>
    </rPh>
    <rPh sb="8" eb="10">
      <t>ガイサン</t>
    </rPh>
    <phoneticPr fontId="2"/>
  </si>
  <si>
    <t>（うち、消費税相当額</t>
    <rPh sb="4" eb="10">
      <t>ショウヒゼイソウトウガク</t>
    </rPh>
    <phoneticPr fontId="2"/>
  </si>
  <si>
    <t>◆試験開始時に係る経費</t>
    <rPh sb="1" eb="6">
      <t>シケンカイシジ</t>
    </rPh>
    <rPh sb="7" eb="8">
      <t>カカ</t>
    </rPh>
    <rPh sb="9" eb="11">
      <t>ケイヒ</t>
    </rPh>
    <phoneticPr fontId="2"/>
  </si>
  <si>
    <t>金額（税込）</t>
    <rPh sb="0" eb="2">
      <t>キンガク</t>
    </rPh>
    <rPh sb="3" eb="5">
      <t>ゼイコミ</t>
    </rPh>
    <phoneticPr fontId="2"/>
  </si>
  <si>
    <t>備考</t>
    <rPh sb="0" eb="2">
      <t>ビコウ</t>
    </rPh>
    <phoneticPr fontId="2"/>
  </si>
  <si>
    <t>直接経費</t>
    <rPh sb="0" eb="4">
      <t>チョクセツケイヒ</t>
    </rPh>
    <phoneticPr fontId="2"/>
  </si>
  <si>
    <t>(1)</t>
    <phoneticPr fontId="2"/>
  </si>
  <si>
    <t>審査経費</t>
    <rPh sb="0" eb="4">
      <t>シンサケイヒ</t>
    </rPh>
    <phoneticPr fontId="2"/>
  </si>
  <si>
    <t>試験</t>
    <rPh sb="0" eb="2">
      <t>シケン</t>
    </rPh>
    <phoneticPr fontId="2"/>
  </si>
  <si>
    <t>(2)</t>
  </si>
  <si>
    <t>試験開始準備経費（担当医師）</t>
    <rPh sb="0" eb="2">
      <t>シケン</t>
    </rPh>
    <rPh sb="2" eb="4">
      <t>カイシ</t>
    </rPh>
    <rPh sb="4" eb="6">
      <t>ジュンビ</t>
    </rPh>
    <rPh sb="6" eb="8">
      <t>ケイヒ</t>
    </rPh>
    <rPh sb="9" eb="13">
      <t>タントウイシ</t>
    </rPh>
    <phoneticPr fontId="2"/>
  </si>
  <si>
    <t>(3)</t>
  </si>
  <si>
    <t>試験開始準備経費（CRC）</t>
    <rPh sb="0" eb="2">
      <t>シケン</t>
    </rPh>
    <rPh sb="2" eb="4">
      <t>カイシ</t>
    </rPh>
    <rPh sb="4" eb="6">
      <t>ジュンビ</t>
    </rPh>
    <rPh sb="6" eb="8">
      <t>ケイヒ</t>
    </rPh>
    <phoneticPr fontId="2"/>
  </si>
  <si>
    <t>(4)</t>
  </si>
  <si>
    <t>(5)</t>
  </si>
  <si>
    <t>試験開始準備経費（事務局）</t>
    <rPh sb="0" eb="2">
      <t>シケン</t>
    </rPh>
    <rPh sb="2" eb="4">
      <t>カイシ</t>
    </rPh>
    <rPh sb="4" eb="6">
      <t>ジュンビ</t>
    </rPh>
    <rPh sb="6" eb="8">
      <t>ケイヒ</t>
    </rPh>
    <rPh sb="9" eb="12">
      <t>ジムキョク</t>
    </rPh>
    <phoneticPr fontId="2"/>
  </si>
  <si>
    <t>(6)</t>
  </si>
  <si>
    <t>試験開始準備経費（協力科）</t>
    <rPh sb="0" eb="2">
      <t>シケン</t>
    </rPh>
    <rPh sb="2" eb="4">
      <t>カイシ</t>
    </rPh>
    <rPh sb="4" eb="6">
      <t>ジュンビ</t>
    </rPh>
    <rPh sb="6" eb="8">
      <t>ケイヒ</t>
    </rPh>
    <rPh sb="9" eb="11">
      <t>キョウリョク</t>
    </rPh>
    <rPh sb="11" eb="12">
      <t>カ</t>
    </rPh>
    <phoneticPr fontId="2"/>
  </si>
  <si>
    <t>(7)</t>
    <phoneticPr fontId="2"/>
  </si>
  <si>
    <t>(1)～(6)の合計額の20%相当額</t>
    <rPh sb="8" eb="11">
      <t>ゴウケイガク</t>
    </rPh>
    <rPh sb="15" eb="18">
      <t>ソウトウガク</t>
    </rPh>
    <phoneticPr fontId="2"/>
  </si>
  <si>
    <t>直接経費計</t>
    <rPh sb="0" eb="4">
      <t>チョクセツケイヒ</t>
    </rPh>
    <rPh sb="4" eb="5">
      <t>ケイ</t>
    </rPh>
    <phoneticPr fontId="2"/>
  </si>
  <si>
    <t>(1)～(7)の合計額</t>
    <rPh sb="8" eb="11">
      <t>ゴウケイガク</t>
    </rPh>
    <phoneticPr fontId="2"/>
  </si>
  <si>
    <t>間接経費</t>
    <rPh sb="0" eb="4">
      <t>カンセツケイヒ</t>
    </rPh>
    <phoneticPr fontId="2"/>
  </si>
  <si>
    <t>直接経費計の30%相当額</t>
    <rPh sb="0" eb="2">
      <t>チョクセツ</t>
    </rPh>
    <rPh sb="2" eb="4">
      <t>ケイヒ</t>
    </rPh>
    <rPh sb="4" eb="5">
      <t>ケイ</t>
    </rPh>
    <rPh sb="9" eb="11">
      <t>ソウトウ</t>
    </rPh>
    <rPh sb="11" eb="12">
      <t>ガク</t>
    </rPh>
    <phoneticPr fontId="2"/>
  </si>
  <si>
    <t>うち、消費税相当額</t>
    <rPh sb="3" eb="6">
      <t>ショウヒゼイ</t>
    </rPh>
    <rPh sb="6" eb="9">
      <t>ソウトウガク</t>
    </rPh>
    <phoneticPr fontId="2"/>
  </si>
  <si>
    <t>◆年度毎に算定する経費</t>
    <rPh sb="1" eb="4">
      <t>ネンドゴト</t>
    </rPh>
    <rPh sb="5" eb="7">
      <t>サンテイ</t>
    </rPh>
    <rPh sb="9" eb="11">
      <t>ケイヒ</t>
    </rPh>
    <phoneticPr fontId="2"/>
  </si>
  <si>
    <t>(2)</t>
    <phoneticPr fontId="2"/>
  </si>
  <si>
    <t>体制維持経費（担当医師）</t>
    <rPh sb="0" eb="4">
      <t>タイセイイジ</t>
    </rPh>
    <rPh sb="4" eb="6">
      <t>ケイヒ</t>
    </rPh>
    <rPh sb="7" eb="11">
      <t>タントウイシ</t>
    </rPh>
    <phoneticPr fontId="2"/>
  </si>
  <si>
    <t>体制維持経費（CRC）</t>
    <rPh sb="0" eb="4">
      <t>タイセイイジ</t>
    </rPh>
    <rPh sb="4" eb="6">
      <t>ケイヒ</t>
    </rPh>
    <phoneticPr fontId="2"/>
  </si>
  <si>
    <t>体制維持経費（事務局）</t>
    <rPh sb="0" eb="4">
      <t>タイセイイジ</t>
    </rPh>
    <rPh sb="4" eb="6">
      <t>ケイヒ</t>
    </rPh>
    <rPh sb="7" eb="10">
      <t>ジムキョク</t>
    </rPh>
    <phoneticPr fontId="2"/>
  </si>
  <si>
    <t>小計</t>
    <rPh sb="0" eb="2">
      <t>ショウケイ</t>
    </rPh>
    <phoneticPr fontId="2"/>
  </si>
  <si>
    <t>年分</t>
    <rPh sb="0" eb="2">
      <t>ネンブン</t>
    </rPh>
    <phoneticPr fontId="2"/>
  </si>
  <si>
    <t>◆症例単位で算定する経費</t>
    <rPh sb="1" eb="5">
      <t>ショウレイタンイ</t>
    </rPh>
    <rPh sb="6" eb="8">
      <t>サンテイ</t>
    </rPh>
    <rPh sb="10" eb="12">
      <t>ケイヒ</t>
    </rPh>
    <phoneticPr fontId="2"/>
  </si>
  <si>
    <t xml:space="preserve"> </t>
    <phoneticPr fontId="2"/>
  </si>
  <si>
    <t>プレスクリーニング検査に係る経費</t>
    <rPh sb="9" eb="11">
      <t>ケンサ</t>
    </rPh>
    <rPh sb="12" eb="13">
      <t>カカ</t>
    </rPh>
    <rPh sb="14" eb="16">
      <t>ケイヒ</t>
    </rPh>
    <phoneticPr fontId="2"/>
  </si>
  <si>
    <t>プレスクリーニング検査対応経費（担当医師）</t>
    <rPh sb="9" eb="11">
      <t>ケンサ</t>
    </rPh>
    <rPh sb="11" eb="15">
      <t>タイオウケイヒ</t>
    </rPh>
    <rPh sb="16" eb="20">
      <t>タントウイシ</t>
    </rPh>
    <phoneticPr fontId="2"/>
  </si>
  <si>
    <t>プレスクリーニング検査対応経費（CRC)</t>
    <rPh sb="9" eb="11">
      <t>ケンサ</t>
    </rPh>
    <rPh sb="11" eb="15">
      <t>タイオウケイヒ</t>
    </rPh>
    <phoneticPr fontId="2"/>
  </si>
  <si>
    <t>(1)～(2)の合計額の20%相当額</t>
    <rPh sb="8" eb="11">
      <t>ゴウケイガク</t>
    </rPh>
    <rPh sb="15" eb="18">
      <t>ソウトウガク</t>
    </rPh>
    <phoneticPr fontId="2"/>
  </si>
  <si>
    <t>(1)～(3)の合計額</t>
    <rPh sb="8" eb="11">
      <t>ゴウケイガク</t>
    </rPh>
    <phoneticPr fontId="2"/>
  </si>
  <si>
    <t>小計</t>
    <phoneticPr fontId="2"/>
  </si>
  <si>
    <t>回分</t>
    <rPh sb="0" eb="1">
      <t>カイ</t>
    </rPh>
    <rPh sb="1" eb="2">
      <t>ブン</t>
    </rPh>
    <phoneticPr fontId="2"/>
  </si>
  <si>
    <t>スクリーニング検査に係る経費</t>
    <rPh sb="7" eb="9">
      <t>ケンサ</t>
    </rPh>
    <rPh sb="10" eb="11">
      <t>カカ</t>
    </rPh>
    <rPh sb="12" eb="14">
      <t>ケイヒ</t>
    </rPh>
    <phoneticPr fontId="2"/>
  </si>
  <si>
    <t>スクリーニング検査対応経費（担当医師）</t>
    <rPh sb="7" eb="9">
      <t>ケンサ</t>
    </rPh>
    <rPh sb="9" eb="13">
      <t>タイオウケイヒ</t>
    </rPh>
    <rPh sb="14" eb="18">
      <t>タントウイシ</t>
    </rPh>
    <phoneticPr fontId="2"/>
  </si>
  <si>
    <t>スクリーニング検査対応経費（CRC)</t>
    <rPh sb="7" eb="9">
      <t>ケンサ</t>
    </rPh>
    <rPh sb="9" eb="13">
      <t>タイオウケイヒ</t>
    </rPh>
    <phoneticPr fontId="2"/>
  </si>
  <si>
    <t>回分</t>
    <rPh sb="0" eb="2">
      <t>カイブン</t>
    </rPh>
    <phoneticPr fontId="2"/>
  </si>
  <si>
    <t>(1)～(4)の合計額の20%相当額</t>
    <rPh sb="8" eb="11">
      <t>ゴウケイガク</t>
    </rPh>
    <rPh sb="15" eb="18">
      <t>ソウトウガク</t>
    </rPh>
    <phoneticPr fontId="2"/>
  </si>
  <si>
    <t>(1)～(5)の合計額</t>
    <rPh sb="8" eb="11">
      <t>ゴウケイガク</t>
    </rPh>
    <phoneticPr fontId="2"/>
  </si>
  <si>
    <t>症例分</t>
    <rPh sb="0" eb="2">
      <t>ショウレイ</t>
    </rPh>
    <rPh sb="2" eb="3">
      <t>ブン</t>
    </rPh>
    <phoneticPr fontId="2"/>
  </si>
  <si>
    <t>マイルストーン到達時の経費（1症例あたり　税込）</t>
    <rPh sb="7" eb="10">
      <t>トウタツジ</t>
    </rPh>
    <rPh sb="11" eb="13">
      <t>ケイヒ</t>
    </rPh>
    <rPh sb="15" eb="17">
      <t>ショウレイ</t>
    </rPh>
    <rPh sb="21" eb="23">
      <t>ゼイコミ</t>
    </rPh>
    <phoneticPr fontId="2"/>
  </si>
  <si>
    <t>マイルストーン
回数</t>
    <rPh sb="8" eb="10">
      <t>カイスウ</t>
    </rPh>
    <phoneticPr fontId="2"/>
  </si>
  <si>
    <t>回数</t>
    <rPh sb="0" eb="2">
      <t>カイスウ</t>
    </rPh>
    <phoneticPr fontId="2"/>
  </si>
  <si>
    <t>割合</t>
    <rPh sb="0" eb="2">
      <t>ワリアイ</t>
    </rPh>
    <phoneticPr fontId="2"/>
  </si>
  <si>
    <t>到達点</t>
    <rPh sb="0" eb="3">
      <t>トウタツテン</t>
    </rPh>
    <phoneticPr fontId="2"/>
  </si>
  <si>
    <t>上段　visit名</t>
    <rPh sb="0" eb="2">
      <t>ジョウダン</t>
    </rPh>
    <rPh sb="8" eb="9">
      <t>メイ</t>
    </rPh>
    <phoneticPr fontId="2"/>
  </si>
  <si>
    <t>下段　到達点</t>
    <rPh sb="0" eb="2">
      <t>ゲダン</t>
    </rPh>
    <rPh sb="3" eb="6">
      <t>トウタツテン</t>
    </rPh>
    <phoneticPr fontId="2"/>
  </si>
  <si>
    <t>◆その他の経費</t>
    <rPh sb="3" eb="4">
      <t>タ</t>
    </rPh>
    <rPh sb="5" eb="7">
      <t>ケイヒ</t>
    </rPh>
    <phoneticPr fontId="2"/>
  </si>
  <si>
    <t>協力科の被験者対応に係る経費</t>
    <rPh sb="0" eb="3">
      <t>キョウリョクカ</t>
    </rPh>
    <rPh sb="4" eb="9">
      <t>ヒケンシャタイオウ</t>
    </rPh>
    <rPh sb="10" eb="11">
      <t>カカ</t>
    </rPh>
    <rPh sb="12" eb="14">
      <t>ケイヒ</t>
    </rPh>
    <phoneticPr fontId="2"/>
  </si>
  <si>
    <t>被験者対応経費（協力科）</t>
    <rPh sb="0" eb="5">
      <t>ヒケンシャタイオウ</t>
    </rPh>
    <rPh sb="5" eb="7">
      <t>ケイヒ</t>
    </rPh>
    <rPh sb="8" eb="11">
      <t>キョウリョクカ</t>
    </rPh>
    <phoneticPr fontId="2"/>
  </si>
  <si>
    <t>(1)の合計額の20%相当額</t>
    <rPh sb="4" eb="7">
      <t>ゴウケイガク</t>
    </rPh>
    <rPh sb="11" eb="14">
      <t>ソウトウガク</t>
    </rPh>
    <phoneticPr fontId="2"/>
  </si>
  <si>
    <t>(1)～(2)の合計額</t>
    <rPh sb="8" eb="11">
      <t>ゴウケイガク</t>
    </rPh>
    <phoneticPr fontId="2"/>
  </si>
  <si>
    <t>科分</t>
    <rPh sb="0" eb="1">
      <t>カ</t>
    </rPh>
    <rPh sb="1" eb="2">
      <t>ブン</t>
    </rPh>
    <phoneticPr fontId="2"/>
  </si>
  <si>
    <t>協力科の検査に係る経費</t>
    <rPh sb="0" eb="3">
      <t>キョウリョクカ</t>
    </rPh>
    <rPh sb="4" eb="6">
      <t>ケンサ</t>
    </rPh>
    <rPh sb="7" eb="8">
      <t>カカ</t>
    </rPh>
    <rPh sb="9" eb="11">
      <t>ケイヒ</t>
    </rPh>
    <phoneticPr fontId="2"/>
  </si>
  <si>
    <t>検査等実施経費（協力科）</t>
    <rPh sb="0" eb="3">
      <t>ケンサトウ</t>
    </rPh>
    <rPh sb="3" eb="5">
      <t>ジッシ</t>
    </rPh>
    <rPh sb="5" eb="7">
      <t>ケイヒ</t>
    </rPh>
    <rPh sb="8" eb="11">
      <t>キョウリョクカ</t>
    </rPh>
    <phoneticPr fontId="2"/>
  </si>
  <si>
    <t>(1)の20%相当額</t>
    <rPh sb="7" eb="10">
      <t>ソウトウガク</t>
    </rPh>
    <phoneticPr fontId="2"/>
  </si>
  <si>
    <t>病理標本作製に係る経費</t>
    <rPh sb="0" eb="6">
      <t>ビョウリヒョウホンサクセイ</t>
    </rPh>
    <rPh sb="7" eb="8">
      <t>カカ</t>
    </rPh>
    <rPh sb="9" eb="11">
      <t>ケイヒ</t>
    </rPh>
    <phoneticPr fontId="2"/>
  </si>
  <si>
    <t>病理標本作製経費</t>
    <rPh sb="0" eb="6">
      <t>ビョウリヒョウホンサクセイ</t>
    </rPh>
    <rPh sb="6" eb="8">
      <t>ケイヒ</t>
    </rPh>
    <phoneticPr fontId="2"/>
  </si>
  <si>
    <t>SAE報告書作成に係る経費</t>
    <rPh sb="3" eb="6">
      <t>ホウコクショ</t>
    </rPh>
    <rPh sb="6" eb="8">
      <t>サクセイ</t>
    </rPh>
    <rPh sb="9" eb="10">
      <t>カカ</t>
    </rPh>
    <rPh sb="11" eb="13">
      <t>ケイヒ</t>
    </rPh>
    <phoneticPr fontId="2"/>
  </si>
  <si>
    <t>SAE報告書作成経費（担当医師）</t>
    <rPh sb="3" eb="6">
      <t>ホウコクショ</t>
    </rPh>
    <rPh sb="6" eb="8">
      <t>サクセイ</t>
    </rPh>
    <rPh sb="8" eb="10">
      <t>ケイヒ</t>
    </rPh>
    <rPh sb="11" eb="15">
      <t>タントウイシ</t>
    </rPh>
    <phoneticPr fontId="2"/>
  </si>
  <si>
    <t>報告</t>
    <rPh sb="0" eb="2">
      <t>ホウコク</t>
    </rPh>
    <phoneticPr fontId="2"/>
  </si>
  <si>
    <t>SAE報告書作成経費（CRC）</t>
    <rPh sb="3" eb="6">
      <t>ホウコクショ</t>
    </rPh>
    <rPh sb="6" eb="8">
      <t>サクセイ</t>
    </rPh>
    <rPh sb="8" eb="10">
      <t>ケイヒ</t>
    </rPh>
    <phoneticPr fontId="2"/>
  </si>
  <si>
    <t>被験者負担軽減費</t>
    <rPh sb="0" eb="8">
      <t>ヒケンシャフタンケイゲンヒ</t>
    </rPh>
    <phoneticPr fontId="2"/>
  </si>
  <si>
    <t>被験者負担軽減費</t>
    <rPh sb="0" eb="3">
      <t>ヒケンシャ</t>
    </rPh>
    <rPh sb="3" eb="8">
      <t>フタンケイゲンヒ</t>
    </rPh>
    <phoneticPr fontId="2"/>
  </si>
  <si>
    <t>試験依頼者による監査に係る経費</t>
    <rPh sb="0" eb="2">
      <t>シケン</t>
    </rPh>
    <rPh sb="2" eb="5">
      <t>イライシャ</t>
    </rPh>
    <rPh sb="8" eb="10">
      <t>カンサ</t>
    </rPh>
    <rPh sb="11" eb="12">
      <t>カカ</t>
    </rPh>
    <rPh sb="13" eb="15">
      <t>ケイヒ</t>
    </rPh>
    <phoneticPr fontId="2"/>
  </si>
  <si>
    <t>監査対応経費（担当医師）</t>
    <rPh sb="0" eb="6">
      <t>カンサタイオウケイヒ</t>
    </rPh>
    <rPh sb="7" eb="11">
      <t>タントウイシ</t>
    </rPh>
    <phoneticPr fontId="2"/>
  </si>
  <si>
    <t>監査対応経費（臨床研究推進センター）</t>
    <rPh sb="0" eb="6">
      <t>カンサタイオウケイヒ</t>
    </rPh>
    <rPh sb="7" eb="13">
      <t>リンショウケンキュウスイシン</t>
    </rPh>
    <phoneticPr fontId="2"/>
  </si>
  <si>
    <t>システム管理に係る経費</t>
    <rPh sb="4" eb="6">
      <t>カンリ</t>
    </rPh>
    <rPh sb="7" eb="8">
      <t>カカ</t>
    </rPh>
    <rPh sb="9" eb="11">
      <t>ケイヒ</t>
    </rPh>
    <phoneticPr fontId="2"/>
  </si>
  <si>
    <t>初年度</t>
    <rPh sb="0" eb="3">
      <t>ショネンド</t>
    </rPh>
    <phoneticPr fontId="2"/>
  </si>
  <si>
    <t>利用期間</t>
    <rPh sb="0" eb="2">
      <t>リヨウ</t>
    </rPh>
    <rPh sb="2" eb="4">
      <t>キカン</t>
    </rPh>
    <phoneticPr fontId="2"/>
  </si>
  <si>
    <t>システム管理費</t>
    <rPh sb="4" eb="7">
      <t>カンリヒ</t>
    </rPh>
    <phoneticPr fontId="2"/>
  </si>
  <si>
    <t>ヶ月</t>
    <rPh sb="1" eb="2">
      <t>ゲツ</t>
    </rPh>
    <phoneticPr fontId="2"/>
  </si>
  <si>
    <t>ヶ月利用分</t>
    <rPh sb="1" eb="2">
      <t>ゲツ</t>
    </rPh>
    <rPh sb="2" eb="5">
      <t>リヨウブン</t>
    </rPh>
    <phoneticPr fontId="2"/>
  </si>
  <si>
    <t>次年度以降</t>
    <rPh sb="0" eb="5">
      <t>ジネンドイコウ</t>
    </rPh>
    <phoneticPr fontId="2"/>
  </si>
  <si>
    <t>年分</t>
    <rPh sb="0" eb="1">
      <t>ネン</t>
    </rPh>
    <rPh sb="1" eb="2">
      <t>ブン</t>
    </rPh>
    <phoneticPr fontId="2"/>
  </si>
  <si>
    <t>終了報告書提出後の必須文書閲覧に係る経費</t>
    <phoneticPr fontId="2"/>
  </si>
  <si>
    <t>必須文書再閲覧経費</t>
    <rPh sb="0" eb="4">
      <t>ヒッスブンショ</t>
    </rPh>
    <rPh sb="4" eb="9">
      <t>サイエツランケイヒ</t>
    </rPh>
    <phoneticPr fontId="2"/>
  </si>
  <si>
    <t>ヶ月分</t>
    <rPh sb="1" eb="2">
      <t>ゲツ</t>
    </rPh>
    <rPh sb="2" eb="3">
      <t>ブン</t>
    </rPh>
    <phoneticPr fontId="2"/>
  </si>
  <si>
    <t>（試験開始時に係る経費、年度毎に算定する経費、症例単位で算定する経費（使用期の延長に係る経費を除く）の合計）</t>
    <rPh sb="1" eb="5">
      <t>シケンカイシ</t>
    </rPh>
    <rPh sb="5" eb="6">
      <t>ジ</t>
    </rPh>
    <rPh sb="7" eb="8">
      <t>カカ</t>
    </rPh>
    <rPh sb="9" eb="11">
      <t>ケイヒ</t>
    </rPh>
    <rPh sb="12" eb="15">
      <t>ネンドゴト</t>
    </rPh>
    <rPh sb="16" eb="18">
      <t>サンテイ</t>
    </rPh>
    <rPh sb="20" eb="22">
      <t>ケイヒ</t>
    </rPh>
    <rPh sb="23" eb="27">
      <t>ショウレイタンイ</t>
    </rPh>
    <rPh sb="28" eb="30">
      <t>サンテイ</t>
    </rPh>
    <rPh sb="32" eb="34">
      <t>ケイヒ</t>
    </rPh>
    <rPh sb="39" eb="41">
      <t>エンチョウ</t>
    </rPh>
    <rPh sb="42" eb="43">
      <t>カカ</t>
    </rPh>
    <rPh sb="44" eb="46">
      <t>ケイヒ</t>
    </rPh>
    <rPh sb="47" eb="48">
      <t>ノゾ</t>
    </rPh>
    <rPh sb="51" eb="53">
      <t>ゴウケイ</t>
    </rPh>
    <phoneticPr fontId="2"/>
  </si>
  <si>
    <t>使用期に係る経費</t>
    <rPh sb="4" eb="5">
      <t>カカ</t>
    </rPh>
    <rPh sb="6" eb="8">
      <t>ケイヒ</t>
    </rPh>
    <phoneticPr fontId="2"/>
  </si>
  <si>
    <t>使用期対応経費（担当医師）</t>
    <rPh sb="3" eb="7">
      <t>タイオウケイヒ</t>
    </rPh>
    <rPh sb="8" eb="12">
      <t>タントウイシ</t>
    </rPh>
    <phoneticPr fontId="2"/>
  </si>
  <si>
    <t>使用期対応経費（CRC）</t>
    <rPh sb="3" eb="7">
      <t>タイオウケイヒ</t>
    </rPh>
    <phoneticPr fontId="2"/>
  </si>
  <si>
    <t>使用期対応経費（事務局）</t>
    <rPh sb="3" eb="7">
      <t>タイオウケイヒ</t>
    </rPh>
    <rPh sb="8" eb="11">
      <t>ジムキョク</t>
    </rPh>
    <phoneticPr fontId="2"/>
  </si>
  <si>
    <t>使用期の延長に係る経費</t>
    <rPh sb="4" eb="6">
      <t>エンチョウ</t>
    </rPh>
    <rPh sb="7" eb="8">
      <t>カカ</t>
    </rPh>
    <rPh sb="9" eb="11">
      <t>ケイヒ</t>
    </rPh>
    <phoneticPr fontId="2"/>
  </si>
  <si>
    <t>使用期間の延長</t>
    <rPh sb="5" eb="7">
      <t>エンチョウ</t>
    </rPh>
    <phoneticPr fontId="2"/>
  </si>
  <si>
    <t>使用期延長対応経費（担当医師）</t>
    <rPh sb="3" eb="5">
      <t>エンチョウ</t>
    </rPh>
    <rPh sb="5" eb="9">
      <t>タイオウケイヒ</t>
    </rPh>
    <rPh sb="10" eb="14">
      <t>タントウイシ</t>
    </rPh>
    <phoneticPr fontId="2"/>
  </si>
  <si>
    <t>使用期延長対応経費（CRC）</t>
    <rPh sb="3" eb="5">
      <t>エンチョウ</t>
    </rPh>
    <rPh sb="5" eb="9">
      <t>タイオウケイヒ</t>
    </rPh>
    <phoneticPr fontId="2"/>
  </si>
  <si>
    <t>使用期延長対応経費（事務局）</t>
    <rPh sb="3" eb="5">
      <t>エンチョウ</t>
    </rPh>
    <rPh sb="5" eb="9">
      <t>タイオウケイヒ</t>
    </rPh>
    <rPh sb="10" eb="13">
      <t>ジムキョク</t>
    </rPh>
    <phoneticPr fontId="2"/>
  </si>
  <si>
    <t>使用期間</t>
    <rPh sb="0" eb="4">
      <t>シヨウキカン</t>
    </rPh>
    <phoneticPr fontId="2"/>
  </si>
  <si>
    <t>使用期間</t>
    <rPh sb="0" eb="2">
      <t>シヨウ</t>
    </rPh>
    <rPh sb="2" eb="4">
      <t>キカン</t>
    </rPh>
    <phoneticPr fontId="2"/>
  </si>
  <si>
    <t>週</t>
    <rPh sb="0" eb="1">
      <t>シュウ</t>
    </rPh>
    <phoneticPr fontId="2"/>
  </si>
  <si>
    <t>５～２４週</t>
    <phoneticPr fontId="2"/>
  </si>
  <si>
    <t>49週から24週ごとに
3ポイントずつ加算</t>
    <phoneticPr fontId="2"/>
  </si>
  <si>
    <t>Ⅳ
（ウエイト×８）</t>
  </si>
  <si>
    <t>経費の配分について</t>
    <rPh sb="0" eb="2">
      <t>ケイヒ</t>
    </rPh>
    <rPh sb="3" eb="5">
      <t>ハイブン</t>
    </rPh>
    <phoneticPr fontId="2"/>
  </si>
  <si>
    <t>うち、配分額概算</t>
    <rPh sb="3" eb="5">
      <t>ハイブン</t>
    </rPh>
    <rPh sb="5" eb="6">
      <t>ガク</t>
    </rPh>
    <rPh sb="6" eb="8">
      <t>ガイサン</t>
    </rPh>
    <phoneticPr fontId="2"/>
  </si>
  <si>
    <t>参考　マイルストーン到達時の経費（1症例あたり　税込）</t>
    <rPh sb="0" eb="2">
      <t>サンコウ</t>
    </rPh>
    <rPh sb="10" eb="13">
      <t>トウタツジ</t>
    </rPh>
    <rPh sb="14" eb="16">
      <t>ケイヒ</t>
    </rPh>
    <rPh sb="18" eb="20">
      <t>ショウレイ</t>
    </rPh>
    <rPh sb="24" eb="26">
      <t>ゼイコミ</t>
    </rPh>
    <phoneticPr fontId="2"/>
  </si>
  <si>
    <t>臨床試験研究経費ポイント算出表（体外診断用医薬品）</t>
    <rPh sb="0" eb="2">
      <t>リンショウ</t>
    </rPh>
    <rPh sb="2" eb="4">
      <t>シケン</t>
    </rPh>
    <rPh sb="4" eb="6">
      <t>ケンキュウ</t>
    </rPh>
    <rPh sb="6" eb="8">
      <t>ケイヒ</t>
    </rPh>
    <rPh sb="12" eb="14">
      <t>サンシュツ</t>
    </rPh>
    <rPh sb="14" eb="15">
      <t>ヒョウ</t>
    </rPh>
    <rPh sb="16" eb="21">
      <t>タイガイシンダンヨウ</t>
    </rPh>
    <rPh sb="21" eb="24">
      <t>イヤクヒン</t>
    </rPh>
    <phoneticPr fontId="2"/>
  </si>
  <si>
    <t>検体数</t>
  </si>
  <si>
    <t>75検体以下</t>
  </si>
  <si>
    <t>76～150検体</t>
    <phoneticPr fontId="2"/>
  </si>
  <si>
    <t>151検体以上</t>
    <phoneticPr fontId="2"/>
  </si>
  <si>
    <t>負荷試験</t>
  </si>
  <si>
    <t>ウエイト×人数</t>
    <phoneticPr fontId="2"/>
  </si>
  <si>
    <t>人</t>
    <rPh sb="0" eb="1">
      <t>ニン</t>
    </rPh>
    <phoneticPr fontId="2"/>
  </si>
  <si>
    <t>検体採取の難易度</t>
  </si>
  <si>
    <t>尿，糞便，唾液，喀痰，毛髪，涙液，汗</t>
  </si>
  <si>
    <t>血液，分泌物，精液，粘液，乳汁，滑液</t>
  </si>
  <si>
    <t>胃液，腸液</t>
  </si>
  <si>
    <t>髄液，羊水，組織，胸水，腫瘍内容物</t>
    <phoneticPr fontId="2"/>
  </si>
  <si>
    <t>検体の対象</t>
  </si>
  <si>
    <t>検体収集の難易度</t>
  </si>
  <si>
    <t>希少疾病以外</t>
  </si>
  <si>
    <t>希少疾病対象</t>
    <rPh sb="4" eb="6">
      <t>タイショウ</t>
    </rPh>
    <phoneticPr fontId="2"/>
  </si>
  <si>
    <t>経過観察</t>
  </si>
  <si>
    <t>測定方法</t>
  </si>
  <si>
    <t>自動分析法</t>
  </si>
  <si>
    <t>用手法</t>
  </si>
  <si>
    <t>1症例あたりで採取する検体数を入力。</t>
    <rPh sb="1" eb="3">
      <t>ショウレイ</t>
    </rPh>
    <rPh sb="7" eb="9">
      <t>サイシュ</t>
    </rPh>
    <rPh sb="11" eb="14">
      <t>ケンタイスウ</t>
    </rPh>
    <rPh sb="15" eb="17">
      <t>ニュウリョク</t>
    </rPh>
    <phoneticPr fontId="2"/>
  </si>
  <si>
    <t>負荷試験が必要な症例数を入力。</t>
    <rPh sb="0" eb="4">
      <t>フカシケン</t>
    </rPh>
    <rPh sb="5" eb="7">
      <t>ヒツヨウ</t>
    </rPh>
    <rPh sb="8" eb="11">
      <t>ショウレイスウ</t>
    </rPh>
    <rPh sb="12" eb="14">
      <t>ニュウリョク</t>
    </rPh>
    <phoneticPr fontId="2"/>
  </si>
  <si>
    <t>小児・成人（高齢者,意識障害者等）</t>
    <rPh sb="0" eb="2">
      <t>ショウニ</t>
    </rPh>
    <rPh sb="3" eb="5">
      <t>セイジン</t>
    </rPh>
    <rPh sb="6" eb="9">
      <t>コウレイシャ</t>
    </rPh>
    <rPh sb="10" eb="12">
      <t>イシキ</t>
    </rPh>
    <rPh sb="12" eb="14">
      <t>ショウガイ</t>
    </rPh>
    <rPh sb="14" eb="15">
      <t>シャ</t>
    </rPh>
    <rPh sb="15" eb="16">
      <t>トウ</t>
    </rPh>
    <phoneticPr fontId="2"/>
  </si>
  <si>
    <t>新生児
低体重出生児</t>
    <rPh sb="0" eb="3">
      <t>シンセイジ</t>
    </rPh>
    <rPh sb="4" eb="7">
      <t>テイタイジュウ</t>
    </rPh>
    <rPh sb="7" eb="9">
      <t>シュッショウ</t>
    </rPh>
    <rPh sb="9" eb="10">
      <t>ジ</t>
    </rPh>
    <phoneticPr fontId="2"/>
  </si>
  <si>
    <t>記載上の注意（項目A～G）</t>
    <rPh sb="0" eb="3">
      <t>キサイジョウ</t>
    </rPh>
    <rPh sb="4" eb="6">
      <t>チュウイ</t>
    </rPh>
    <rPh sb="7" eb="9">
      <t>コウモク</t>
    </rPh>
    <phoneticPr fontId="2"/>
  </si>
  <si>
    <t>検体採取後に経過観察が必要な症例数を入力。</t>
    <rPh sb="0" eb="5">
      <t>ケンタイサイシュゴ</t>
    </rPh>
    <rPh sb="6" eb="10">
      <t>ケイカカンサツ</t>
    </rPh>
    <rPh sb="11" eb="13">
      <t>ヒツヨウ</t>
    </rPh>
    <rPh sb="14" eb="17">
      <t>ショウレイスウ</t>
    </rPh>
    <rPh sb="18" eb="20">
      <t>ニュウリョク</t>
    </rPh>
    <phoneticPr fontId="2"/>
  </si>
  <si>
    <t>実施計画書に基づき記載。</t>
    <rPh sb="0" eb="5">
      <t>ジッシケイカクショ</t>
    </rPh>
    <rPh sb="6" eb="7">
      <t>モト</t>
    </rPh>
    <rPh sb="9" eb="11">
      <t>キサイ</t>
    </rPh>
    <phoneticPr fontId="2"/>
  </si>
  <si>
    <t>医薬品の使用開始から使用終了までの期間を入力。</t>
    <rPh sb="0" eb="3">
      <t>イヤクヒン</t>
    </rPh>
    <rPh sb="4" eb="8">
      <t>シヨウカイシ</t>
    </rPh>
    <rPh sb="10" eb="14">
      <t>シヨウシュウリョウ</t>
    </rPh>
    <rPh sb="17" eb="19">
      <t>キカン</t>
    </rPh>
    <rPh sb="20" eb="22">
      <t>ニュウリョク</t>
    </rPh>
    <phoneticPr fontId="2"/>
  </si>
  <si>
    <t>H</t>
    <phoneticPr fontId="2"/>
  </si>
  <si>
    <t>試験開始準備経費（薬剤師）</t>
    <rPh sb="0" eb="2">
      <t>シケン</t>
    </rPh>
    <rPh sb="2" eb="4">
      <t>カイシ</t>
    </rPh>
    <rPh sb="4" eb="6">
      <t>ジュンビ</t>
    </rPh>
    <rPh sb="6" eb="8">
      <t>ケイヒ</t>
    </rPh>
    <phoneticPr fontId="2"/>
  </si>
  <si>
    <t>体制維持経費（薬剤師）</t>
    <rPh sb="0" eb="4">
      <t>タイセイイジ</t>
    </rPh>
    <rPh sb="4" eb="6">
      <t>ケイヒ</t>
    </rPh>
    <phoneticPr fontId="2"/>
  </si>
  <si>
    <t>使用期対応経費（薬剤師）</t>
    <rPh sb="3" eb="7">
      <t>タイオウケイヒ</t>
    </rPh>
    <phoneticPr fontId="2"/>
  </si>
  <si>
    <t>使用期延長対応経費（薬剤師）</t>
    <rPh sb="3" eb="5">
      <t>エンチョウ</t>
    </rPh>
    <rPh sb="5" eb="9">
      <t>タイオウケイヒ</t>
    </rPh>
    <phoneticPr fontId="2"/>
  </si>
  <si>
    <t>記載上の注意</t>
    <rPh sb="0" eb="2">
      <t>キサイ</t>
    </rPh>
    <rPh sb="2" eb="3">
      <t>ジョウ</t>
    </rPh>
    <rPh sb="4" eb="6">
      <t>チュウイ</t>
    </rPh>
    <phoneticPr fontId="2"/>
  </si>
  <si>
    <t>●黄色のセルに「1」を入力する</t>
    <rPh sb="1" eb="3">
      <t>キイロ</t>
    </rPh>
    <rPh sb="11" eb="13">
      <t>ニュウリョク</t>
    </rPh>
    <phoneticPr fontId="2"/>
  </si>
  <si>
    <t>●算出根拠等、コメントが必要な場合は、コメントを追加すること</t>
    <phoneticPr fontId="2"/>
  </si>
  <si>
    <t>●日付は半角数字、YYYY/MM/DDで入力すること</t>
    <phoneticPr fontId="2"/>
  </si>
  <si>
    <t>●色付きのセルに、必要な内容を入力する</t>
    <rPh sb="1" eb="3">
      <t>イロツ</t>
    </rPh>
    <rPh sb="9" eb="11">
      <t>ヒツヨウ</t>
    </rPh>
    <rPh sb="12" eb="14">
      <t>ナイヨウ</t>
    </rPh>
    <rPh sb="15" eb="17">
      <t>ニュウリョク</t>
    </rPh>
    <phoneticPr fontId="2"/>
  </si>
  <si>
    <t>試験依頼者</t>
    <phoneticPr fontId="2"/>
  </si>
  <si>
    <t>試験課題名</t>
    <phoneticPr fontId="2"/>
  </si>
  <si>
    <t>試験実施期間</t>
    <phoneticPr fontId="2"/>
  </si>
  <si>
    <t>試験責任医師氏名</t>
    <rPh sb="6" eb="8">
      <t>シメイ</t>
    </rPh>
    <phoneticPr fontId="2"/>
  </si>
  <si>
    <t>試験責任医師への確認者</t>
    <rPh sb="8" eb="11">
      <t>カクニンシャ</t>
    </rPh>
    <phoneticPr fontId="2"/>
  </si>
  <si>
    <t>試験責任医師への
確認日</t>
    <rPh sb="9" eb="12">
      <t>カクニンビ</t>
    </rPh>
    <phoneticPr fontId="2"/>
  </si>
  <si>
    <t>試験経費算定表</t>
    <rPh sb="4" eb="7">
      <t>サンテイヒョウ</t>
    </rPh>
    <phoneticPr fontId="2"/>
  </si>
  <si>
    <t>試験依頼者</t>
    <rPh sb="2" eb="5">
      <t>イライシャ</t>
    </rPh>
    <phoneticPr fontId="2"/>
  </si>
  <si>
    <t>本試験に係る経費概算</t>
    <rPh sb="4" eb="5">
      <t>カカ</t>
    </rPh>
    <rPh sb="6" eb="8">
      <t>ケイヒ</t>
    </rPh>
    <rPh sb="8" eb="10">
      <t>ガイサン</t>
    </rPh>
    <phoneticPr fontId="2"/>
  </si>
  <si>
    <t>付記
・備品の購入に係る経費は、備品購入時に別途算定とする。
・算定単位が「年」又は「ヶ月」の費用において、試験期間や使用期間の延長等により算定数量を超えた場合、本試験経費算定表を変更することなく、単価に応じて請求できるものとする。
・算定単位が「症例」の費用において、目標症例数の変更により算定数量に変更が生じた場合、本試験経費算定表を変更することなく、実績に応じて請求できるものとする。
・算定単位が「回」又は「報告」の費用において、実績が算定数量より超過した場合、本試験経費算定表を変更することなく、実績に応じて請求できるものとする。</t>
    <rPh sb="0" eb="2">
      <t>フキ</t>
    </rPh>
    <rPh sb="4" eb="6">
      <t>ビヒン</t>
    </rPh>
    <rPh sb="16" eb="18">
      <t>ビヒン</t>
    </rPh>
    <rPh sb="18" eb="21">
      <t>コウニュウジ</t>
    </rPh>
    <rPh sb="22" eb="26">
      <t>ベットサンテイ</t>
    </rPh>
    <rPh sb="32" eb="34">
      <t>サンテイ</t>
    </rPh>
    <rPh sb="40" eb="41">
      <t>マタ</t>
    </rPh>
    <rPh sb="44" eb="45">
      <t>ゲツ</t>
    </rPh>
    <rPh sb="118" eb="120">
      <t>サンテイ</t>
    </rPh>
    <rPh sb="120" eb="122">
      <t>タンイ</t>
    </rPh>
    <rPh sb="124" eb="126">
      <t>ショウレイ</t>
    </rPh>
    <rPh sb="128" eb="130">
      <t>ヒヨウ</t>
    </rPh>
    <rPh sb="135" eb="140">
      <t>モクヒョウショウレイスウ</t>
    </rPh>
    <rPh sb="141" eb="143">
      <t>ヘンコウ</t>
    </rPh>
    <rPh sb="146" eb="150">
      <t>サンテイスウリョウ</t>
    </rPh>
    <rPh sb="151" eb="153">
      <t>ヘンコウ</t>
    </rPh>
    <rPh sb="154" eb="155">
      <t>ショウ</t>
    </rPh>
    <rPh sb="157" eb="159">
      <t>バアイ</t>
    </rPh>
    <rPh sb="169" eb="171">
      <t>ヘンコウ</t>
    </rPh>
    <rPh sb="178" eb="180">
      <t>ジッセキ</t>
    </rPh>
    <rPh sb="181" eb="182">
      <t>オウ</t>
    </rPh>
    <rPh sb="184" eb="186">
      <t>セイキュウ</t>
    </rPh>
    <rPh sb="197" eb="199">
      <t>サンテイ</t>
    </rPh>
    <rPh sb="199" eb="201">
      <t>タンイ</t>
    </rPh>
    <rPh sb="203" eb="204">
      <t>カイ</t>
    </rPh>
    <rPh sb="205" eb="206">
      <t>マタ</t>
    </rPh>
    <rPh sb="208" eb="210">
      <t>ホウコク</t>
    </rPh>
    <rPh sb="212" eb="214">
      <t>ヒヨウ</t>
    </rPh>
    <rPh sb="219" eb="221">
      <t>ジッセキ</t>
    </rPh>
    <rPh sb="222" eb="226">
      <t>サンテイスウリョウ</t>
    </rPh>
    <rPh sb="228" eb="230">
      <t>チョウカ</t>
    </rPh>
    <rPh sb="232" eb="234">
      <t>バアイ</t>
    </rPh>
    <rPh sb="244" eb="246">
      <t>ヘンコウ</t>
    </rPh>
    <rPh sb="253" eb="255">
      <t>ジッセキ</t>
    </rPh>
    <rPh sb="256" eb="257">
      <t>オウ</t>
    </rPh>
    <rPh sb="259" eb="261">
      <t>セイキュウ</t>
    </rPh>
    <phoneticPr fontId="2"/>
  </si>
  <si>
    <t>マイルストーン設定時の注意事項</t>
    <rPh sb="7" eb="10">
      <t>セッテイジ</t>
    </rPh>
    <rPh sb="11" eb="15">
      <t>チュウイジコウ</t>
    </rPh>
    <phoneticPr fontId="2"/>
  </si>
  <si>
    <t>マイルストーンの回数は以下のとおり。Visit名に実施計画書で規定された来院日を記載。到達点はプルダウンから選択する。</t>
    <rPh sb="8" eb="10">
      <t>カイスウ</t>
    </rPh>
    <rPh sb="11" eb="13">
      <t>イカ</t>
    </rPh>
    <rPh sb="23" eb="24">
      <t>メイ</t>
    </rPh>
    <rPh sb="25" eb="30">
      <t>ジッシケイカクショ</t>
    </rPh>
    <rPh sb="31" eb="33">
      <t>キテイ</t>
    </rPh>
    <rPh sb="36" eb="39">
      <t>ライインビ</t>
    </rPh>
    <rPh sb="40" eb="42">
      <t>キサイ</t>
    </rPh>
    <rPh sb="43" eb="46">
      <t>トウタツテン</t>
    </rPh>
    <rPh sb="54" eb="56">
      <t>センタク</t>
    </rPh>
    <phoneticPr fontId="2"/>
  </si>
  <si>
    <t>使用週数</t>
    <phoneticPr fontId="2"/>
  </si>
  <si>
    <t>実施に係る内容記載時の注意事項</t>
    <rPh sb="0" eb="2">
      <t>ジッシ</t>
    </rPh>
    <rPh sb="3" eb="4">
      <t>カカ</t>
    </rPh>
    <rPh sb="5" eb="7">
      <t>ナイヨウ</t>
    </rPh>
    <rPh sb="7" eb="9">
      <t>キサイ</t>
    </rPh>
    <rPh sb="9" eb="10">
      <t>ジ</t>
    </rPh>
    <rPh sb="11" eb="15">
      <t>チュウイジコウ</t>
    </rPh>
    <phoneticPr fontId="2"/>
  </si>
  <si>
    <t>治験等経費算定基準を参照に入力をする。</t>
    <rPh sb="0" eb="9">
      <t>チケントウケイヒサンテイキジュン</t>
    </rPh>
    <rPh sb="10" eb="12">
      <t>サンショウ</t>
    </rPh>
    <rPh sb="13" eb="15">
      <t>ニュウリョク</t>
    </rPh>
    <phoneticPr fontId="2"/>
  </si>
  <si>
    <t>試験終了日</t>
    <rPh sb="0" eb="2">
      <t>シケン</t>
    </rPh>
    <rPh sb="2" eb="4">
      <t>シュウリョウ</t>
    </rPh>
    <rPh sb="4" eb="5">
      <t>ビ</t>
    </rPh>
    <phoneticPr fontId="2"/>
  </si>
  <si>
    <t>◆試験開始時に係る経費（初年度）</t>
    <rPh sb="1" eb="6">
      <t>シケンカイシジ</t>
    </rPh>
    <rPh sb="7" eb="8">
      <t>カカ</t>
    </rPh>
    <rPh sb="9" eb="11">
      <t>ケイヒ</t>
    </rPh>
    <rPh sb="12" eb="15">
      <t>ショネンド</t>
    </rPh>
    <phoneticPr fontId="2"/>
  </si>
  <si>
    <t>◆年度毎に算定する経費（次年度以降）</t>
    <rPh sb="1" eb="4">
      <t>ネンドゴト</t>
    </rPh>
    <rPh sb="5" eb="7">
      <t>サンテイ</t>
    </rPh>
    <rPh sb="9" eb="11">
      <t>ケイヒ</t>
    </rPh>
    <rPh sb="12" eb="17">
      <t>ジネンドイコウ</t>
    </rPh>
    <phoneticPr fontId="2"/>
  </si>
</sst>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6">
    <numFmt numFmtId="6" formatCode="&quot;¥&quot;#,##0;[Red]&quot;¥&quot;\-#,##0"/>
    <numFmt numFmtId="176" formatCode="&quot;●&quot;"/>
    <numFmt numFmtId="177" formatCode="0&quot;ポイント&quot;"/>
    <numFmt numFmtId="178" formatCode="0&quot;pt&quot;"/>
    <numFmt numFmtId="179" formatCode="0&quot;週以下&quot;"/>
    <numFmt numFmtId="180" formatCode="0&quot;週以上&quot;"/>
  </numFmts>
  <fonts count="24" x14ac:knownFonts="1">
    <font>
      <sz val="11"/>
      <name val="ＭＳ Ｐゴシック"/>
      <family val="3"/>
      <charset val="128"/>
    </font>
    <font>
      <sz val="11"/>
      <name val="ＭＳ Ｐゴシック"/>
      <family val="3"/>
      <charset val="128"/>
    </font>
    <font>
      <sz val="6"/>
      <name val="ＭＳ Ｐゴシック"/>
      <family val="3"/>
      <charset val="128"/>
    </font>
    <font>
      <b/>
      <sz val="11"/>
      <name val="ＭＳ Ｐゴシック"/>
      <family val="3"/>
      <charset val="128"/>
    </font>
    <font>
      <b/>
      <sz val="14"/>
      <name val="ＭＳ Ｐゴシック"/>
      <family val="3"/>
      <charset val="128"/>
    </font>
    <font>
      <b/>
      <sz val="12"/>
      <name val="ＭＳ Ｐゴシック"/>
      <family val="3"/>
      <charset val="128"/>
    </font>
    <font>
      <sz val="12"/>
      <name val="ＭＳ Ｐゴシック"/>
      <family val="3"/>
      <charset val="128"/>
    </font>
    <font>
      <sz val="8"/>
      <name val="ＭＳ Ｐゴシック"/>
      <family val="3"/>
      <charset val="128"/>
    </font>
    <font>
      <sz val="10"/>
      <name val="ＭＳ Ｐゴシック"/>
      <family val="3"/>
      <charset val="128"/>
    </font>
    <font>
      <b/>
      <sz val="9"/>
      <name val="ＭＳ Ｐゴシック"/>
      <family val="3"/>
      <charset val="128"/>
    </font>
    <font>
      <sz val="9"/>
      <name val="ＭＳ Ｐゴシック"/>
      <family val="3"/>
      <charset val="128"/>
    </font>
    <font>
      <sz val="10"/>
      <color theme="1"/>
      <name val="ＭＳ Ｐゴシック"/>
      <family val="3"/>
      <charset val="128"/>
    </font>
    <font>
      <b/>
      <sz val="15"/>
      <color theme="1"/>
      <name val="ＭＳ Ｐゴシック"/>
      <family val="3"/>
      <charset val="128"/>
    </font>
    <font>
      <sz val="10"/>
      <color theme="0" tint="-0.14999847407452621"/>
      <name val="ＭＳ Ｐゴシック"/>
      <family val="3"/>
      <charset val="128"/>
    </font>
    <font>
      <sz val="10.5"/>
      <name val="ＭＳ Ｐゴシック"/>
      <family val="3"/>
      <charset val="128"/>
    </font>
    <font>
      <sz val="20"/>
      <name val="ＭＳ Ｐゴシック"/>
      <family val="3"/>
      <charset val="128"/>
    </font>
    <font>
      <b/>
      <sz val="16"/>
      <name val="ＭＳ Ｐゴシック"/>
      <family val="3"/>
      <charset val="128"/>
    </font>
    <font>
      <sz val="16"/>
      <name val="ＭＳ Ｐゴシック"/>
      <family val="3"/>
      <charset val="128"/>
    </font>
    <font>
      <sz val="10"/>
      <color theme="0"/>
      <name val="ＭＳ Ｐゴシック"/>
      <family val="3"/>
      <charset val="128"/>
    </font>
    <font>
      <b/>
      <sz val="15"/>
      <name val="ＭＳ Ｐゴシック"/>
      <family val="3"/>
      <charset val="128"/>
    </font>
    <font>
      <sz val="11"/>
      <color theme="0" tint="-0.14999847407452621"/>
      <name val="ＭＳ Ｐゴシック"/>
      <family val="3"/>
      <charset val="128"/>
    </font>
    <font>
      <sz val="15"/>
      <name val="ＭＳ Ｐゴシック"/>
      <family val="3"/>
      <charset val="128"/>
    </font>
    <font>
      <sz val="12"/>
      <color theme="0"/>
      <name val="ＭＳ Ｐゴシック"/>
      <family val="3"/>
      <charset val="128"/>
    </font>
    <font>
      <sz val="9"/>
      <color theme="0"/>
      <name val="ＭＳ Ｐゴシック"/>
      <family val="3"/>
      <charset val="128"/>
    </font>
  </fonts>
  <fills count="6">
    <fill>
      <patternFill patternType="none"/>
    </fill>
    <fill>
      <patternFill patternType="gray125"/>
    </fill>
    <fill>
      <patternFill patternType="mediumGray"/>
    </fill>
    <fill>
      <patternFill patternType="solid">
        <fgColor rgb="FFFFFF00"/>
        <bgColor indexed="64"/>
      </patternFill>
    </fill>
    <fill>
      <patternFill patternType="solid">
        <fgColor theme="0" tint="-0.14999847407452621"/>
        <bgColor indexed="64"/>
      </patternFill>
    </fill>
    <fill>
      <patternFill patternType="solid">
        <fgColor rgb="FFFFC000"/>
        <bgColor indexed="64"/>
      </patternFill>
    </fill>
  </fills>
  <borders count="52">
    <border>
      <left/>
      <right/>
      <top/>
      <bottom/>
      <diagonal/>
    </border>
    <border>
      <left style="thin">
        <color indexed="64"/>
      </left>
      <right style="thin">
        <color indexed="64"/>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diagonal/>
    </border>
    <border>
      <left/>
      <right style="thin">
        <color indexed="64"/>
      </right>
      <top style="thin">
        <color indexed="64"/>
      </top>
      <bottom/>
      <diagonal/>
    </border>
    <border>
      <left style="thin">
        <color indexed="64"/>
      </left>
      <right/>
      <top style="thin">
        <color indexed="64"/>
      </top>
      <bottom/>
      <diagonal/>
    </border>
    <border>
      <left style="medium">
        <color indexed="64"/>
      </left>
      <right style="medium">
        <color indexed="64"/>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right style="thin">
        <color indexed="64"/>
      </right>
      <top/>
      <bottom style="thin">
        <color indexed="64"/>
      </bottom>
      <diagonal/>
    </border>
    <border>
      <left/>
      <right/>
      <top/>
      <bottom style="thin">
        <color indexed="64"/>
      </bottom>
      <diagonal/>
    </border>
    <border>
      <left style="thin">
        <color indexed="64"/>
      </left>
      <right/>
      <top/>
      <bottom/>
      <diagonal/>
    </border>
    <border>
      <left style="thin">
        <color indexed="64"/>
      </left>
      <right/>
      <top/>
      <bottom style="thin">
        <color indexed="64"/>
      </bottom>
      <diagonal/>
    </border>
    <border>
      <left style="medium">
        <color indexed="64"/>
      </left>
      <right/>
      <top/>
      <bottom/>
      <diagonal/>
    </border>
    <border>
      <left/>
      <right style="thin">
        <color indexed="64"/>
      </right>
      <top/>
      <bottom/>
      <diagonal/>
    </border>
    <border>
      <left style="thin">
        <color indexed="64"/>
      </left>
      <right style="thin">
        <color indexed="64"/>
      </right>
      <top/>
      <bottom style="thin">
        <color indexed="64"/>
      </bottom>
      <diagonal/>
    </border>
    <border>
      <left style="medium">
        <color indexed="64"/>
      </left>
      <right style="medium">
        <color indexed="64"/>
      </right>
      <top style="medium">
        <color indexed="64"/>
      </top>
      <bottom/>
      <diagonal/>
    </border>
    <border>
      <left style="medium">
        <color indexed="64"/>
      </left>
      <right style="medium">
        <color indexed="64"/>
      </right>
      <top/>
      <bottom style="medium">
        <color indexed="64"/>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style="thin">
        <color indexed="64"/>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top style="medium">
        <color indexed="64"/>
      </top>
      <bottom/>
      <diagonal/>
    </border>
    <border>
      <left/>
      <right style="medium">
        <color indexed="64"/>
      </right>
      <top style="medium">
        <color indexed="64"/>
      </top>
      <bottom/>
      <diagonal/>
    </border>
    <border>
      <left style="medium">
        <color indexed="64"/>
      </left>
      <right/>
      <top/>
      <bottom style="medium">
        <color indexed="64"/>
      </bottom>
      <diagonal/>
    </border>
    <border>
      <left/>
      <right style="medium">
        <color indexed="64"/>
      </right>
      <top/>
      <bottom style="medium">
        <color indexed="64"/>
      </bottom>
      <diagonal/>
    </border>
    <border>
      <left/>
      <right/>
      <top style="medium">
        <color indexed="64"/>
      </top>
      <bottom/>
      <diagonal/>
    </border>
    <border>
      <left/>
      <right/>
      <top/>
      <bottom style="medium">
        <color indexed="64"/>
      </bottom>
      <diagonal/>
    </border>
    <border>
      <left style="thin">
        <color indexed="64"/>
      </left>
      <right/>
      <top style="thin">
        <color indexed="64"/>
      </top>
      <bottom style="medium">
        <color indexed="64"/>
      </bottom>
      <diagonal/>
    </border>
    <border>
      <left style="thin">
        <color indexed="64"/>
      </left>
      <right style="medium">
        <color indexed="64"/>
      </right>
      <top/>
      <bottom style="thin">
        <color indexed="64"/>
      </bottom>
      <diagonal/>
    </border>
    <border>
      <left style="thin">
        <color indexed="64"/>
      </left>
      <right style="medium">
        <color indexed="64"/>
      </right>
      <top style="thin">
        <color indexed="64"/>
      </top>
      <bottom style="thin">
        <color indexed="64"/>
      </bottom>
      <diagonal/>
    </border>
    <border>
      <left/>
      <right style="thin">
        <color indexed="64"/>
      </right>
      <top/>
      <bottom style="medium">
        <color indexed="64"/>
      </bottom>
      <diagonal/>
    </border>
    <border>
      <left style="medium">
        <color indexed="64"/>
      </left>
      <right/>
      <top style="thin">
        <color indexed="64"/>
      </top>
      <bottom/>
      <diagonal/>
    </border>
    <border>
      <left/>
      <right style="thin">
        <color indexed="64"/>
      </right>
      <top style="thin">
        <color indexed="64"/>
      </top>
      <bottom style="medium">
        <color indexed="64"/>
      </bottom>
      <diagonal/>
    </border>
    <border>
      <left/>
      <right style="hair">
        <color indexed="64"/>
      </right>
      <top/>
      <bottom style="thin">
        <color indexed="64"/>
      </bottom>
      <diagonal/>
    </border>
    <border>
      <left style="hair">
        <color indexed="64"/>
      </left>
      <right/>
      <top style="thin">
        <color indexed="64"/>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thin">
        <color indexed="64"/>
      </left>
      <right style="thin">
        <color indexed="64"/>
      </right>
      <top style="thin">
        <color indexed="64"/>
      </top>
      <bottom/>
      <diagonal/>
    </border>
    <border>
      <left style="thin">
        <color indexed="64"/>
      </left>
      <right style="thin">
        <color indexed="64"/>
      </right>
      <top/>
      <bottom/>
      <diagonal/>
    </border>
    <border>
      <left/>
      <right style="thin">
        <color indexed="64"/>
      </right>
      <top style="medium">
        <color indexed="64"/>
      </top>
      <bottom style="medium">
        <color indexed="64"/>
      </bottom>
      <diagonal/>
    </border>
    <border>
      <left style="medium">
        <color indexed="64"/>
      </left>
      <right style="thin">
        <color indexed="64"/>
      </right>
      <top/>
      <bottom/>
      <diagonal/>
    </border>
    <border>
      <left/>
      <right style="medium">
        <color indexed="64"/>
      </right>
      <top/>
      <bottom/>
      <diagonal/>
    </border>
  </borders>
  <cellStyleXfs count="12">
    <xf numFmtId="0" fontId="0" fillId="0" borderId="0">
      <alignment vertical="center"/>
    </xf>
    <xf numFmtId="6" fontId="1" fillId="0" borderId="0" applyFont="0" applyFill="0" applyBorder="0" applyAlignment="0" applyProtection="0">
      <alignment vertical="center"/>
    </xf>
    <xf numFmtId="6" fontId="1" fillId="0" borderId="0" applyFont="0" applyFill="0" applyBorder="0" applyAlignment="0" applyProtection="0">
      <alignment vertical="center"/>
    </xf>
    <xf numFmtId="6" fontId="1" fillId="0" borderId="0" applyFont="0" applyFill="0" applyBorder="0" applyAlignment="0" applyProtection="0">
      <alignment vertical="center"/>
    </xf>
    <xf numFmtId="6" fontId="1" fillId="0" borderId="0" applyFont="0" applyFill="0" applyBorder="0" applyAlignment="0" applyProtection="0">
      <alignment vertical="center"/>
    </xf>
    <xf numFmtId="6" fontId="1" fillId="0" borderId="0" applyFont="0" applyFill="0" applyBorder="0" applyAlignment="0" applyProtection="0">
      <alignment vertical="center"/>
    </xf>
    <xf numFmtId="6" fontId="1" fillId="0" borderId="0" applyFont="0" applyFill="0" applyBorder="0" applyAlignment="0" applyProtection="0">
      <alignment vertical="center"/>
    </xf>
    <xf numFmtId="6" fontId="1" fillId="0" borderId="0" applyFont="0" applyFill="0" applyBorder="0" applyAlignment="0" applyProtection="0">
      <alignment vertical="center"/>
    </xf>
    <xf numFmtId="6" fontId="1" fillId="0" borderId="0" applyFont="0" applyFill="0" applyBorder="0" applyAlignment="0" applyProtection="0">
      <alignment vertical="center"/>
    </xf>
    <xf numFmtId="6" fontId="1" fillId="0" borderId="0" applyFont="0" applyFill="0" applyBorder="0" applyAlignment="0" applyProtection="0"/>
    <xf numFmtId="0" fontId="1" fillId="0" borderId="0">
      <alignment vertical="center"/>
    </xf>
    <xf numFmtId="0" fontId="1" fillId="0" borderId="0"/>
  </cellStyleXfs>
  <cellXfs count="458">
    <xf numFmtId="0" fontId="0" fillId="0" borderId="0" xfId="0">
      <alignment vertical="center"/>
    </xf>
    <xf numFmtId="0" fontId="3" fillId="0" borderId="0" xfId="0" applyFont="1">
      <alignment vertical="center"/>
    </xf>
    <xf numFmtId="0" fontId="8" fillId="0" borderId="2" xfId="0" applyFont="1" applyBorder="1">
      <alignment vertical="center"/>
    </xf>
    <xf numFmtId="0" fontId="8" fillId="0" borderId="3" xfId="0" applyFont="1" applyBorder="1">
      <alignment vertical="center"/>
    </xf>
    <xf numFmtId="0" fontId="8" fillId="0" borderId="0" xfId="0" applyFont="1" applyAlignment="1">
      <alignment vertical="center" shrinkToFit="1"/>
    </xf>
    <xf numFmtId="0" fontId="0" fillId="0" borderId="30" xfId="0" applyBorder="1" applyAlignment="1" applyProtection="1">
      <alignment horizontal="center" vertical="center"/>
      <protection locked="0"/>
    </xf>
    <xf numFmtId="0" fontId="0" fillId="0" borderId="31" xfId="0" applyBorder="1" applyProtection="1">
      <alignment vertical="center"/>
      <protection locked="0"/>
    </xf>
    <xf numFmtId="0" fontId="0" fillId="0" borderId="31" xfId="0" applyBorder="1" applyAlignment="1" applyProtection="1">
      <alignment vertical="center" wrapText="1"/>
      <protection locked="0"/>
    </xf>
    <xf numFmtId="0" fontId="0" fillId="0" borderId="31" xfId="0" applyBorder="1" applyAlignment="1" applyProtection="1">
      <alignment horizontal="center" vertical="center"/>
      <protection locked="0"/>
    </xf>
    <xf numFmtId="0" fontId="0" fillId="0" borderId="1" xfId="0" applyBorder="1" applyAlignment="1" applyProtection="1">
      <alignment horizontal="center" vertical="center"/>
      <protection locked="0"/>
    </xf>
    <xf numFmtId="0" fontId="8" fillId="0" borderId="0" xfId="0" applyFont="1">
      <alignment vertical="center"/>
    </xf>
    <xf numFmtId="0" fontId="8" fillId="0" borderId="2" xfId="0" applyFont="1" applyBorder="1" applyAlignment="1">
      <alignment vertical="center" shrinkToFit="1"/>
    </xf>
    <xf numFmtId="6" fontId="6" fillId="0" borderId="0" xfId="0" applyNumberFormat="1" applyFont="1">
      <alignment vertical="center"/>
    </xf>
    <xf numFmtId="0" fontId="18" fillId="0" borderId="0" xfId="0" applyFont="1">
      <alignment vertical="center"/>
    </xf>
    <xf numFmtId="0" fontId="8" fillId="0" borderId="0" xfId="0" applyFont="1" applyAlignment="1">
      <alignment horizontal="right" vertical="center" shrinkToFit="1"/>
    </xf>
    <xf numFmtId="0" fontId="8" fillId="0" borderId="0" xfId="0" applyFont="1" applyAlignment="1">
      <alignment horizontal="right" vertical="center"/>
    </xf>
    <xf numFmtId="6" fontId="8" fillId="0" borderId="4" xfId="1" applyFont="1" applyBorder="1" applyAlignment="1" applyProtection="1">
      <alignment vertical="center" shrinkToFit="1"/>
    </xf>
    <xf numFmtId="6" fontId="8" fillId="0" borderId="2" xfId="1" applyFont="1" applyBorder="1" applyAlignment="1" applyProtection="1">
      <alignment vertical="center" shrinkToFit="1"/>
    </xf>
    <xf numFmtId="6" fontId="8" fillId="0" borderId="2" xfId="1" applyFont="1" applyBorder="1" applyAlignment="1" applyProtection="1">
      <alignment horizontal="center" vertical="center" shrinkToFit="1"/>
    </xf>
    <xf numFmtId="0" fontId="8" fillId="0" borderId="4" xfId="1" applyNumberFormat="1" applyFont="1" applyBorder="1" applyAlignment="1" applyProtection="1">
      <alignment vertical="center"/>
    </xf>
    <xf numFmtId="0" fontId="8" fillId="0" borderId="2" xfId="1" applyNumberFormat="1" applyFont="1" applyBorder="1" applyAlignment="1" applyProtection="1">
      <alignment vertical="center"/>
    </xf>
    <xf numFmtId="0" fontId="8" fillId="0" borderId="3" xfId="1" applyNumberFormat="1" applyFont="1" applyBorder="1" applyAlignment="1" applyProtection="1">
      <alignment vertical="center"/>
    </xf>
    <xf numFmtId="6" fontId="8" fillId="0" borderId="4" xfId="1" applyFont="1" applyBorder="1" applyAlignment="1" applyProtection="1">
      <alignment vertical="center"/>
    </xf>
    <xf numFmtId="0" fontId="8" fillId="0" borderId="2" xfId="1" applyNumberFormat="1" applyFont="1" applyBorder="1" applyAlignment="1" applyProtection="1">
      <alignment vertical="center" shrinkToFit="1"/>
    </xf>
    <xf numFmtId="6" fontId="8" fillId="0" borderId="2" xfId="1" applyFont="1" applyBorder="1" applyAlignment="1" applyProtection="1">
      <alignment vertical="center"/>
    </xf>
    <xf numFmtId="6" fontId="8" fillId="0" borderId="0" xfId="1" applyFont="1" applyBorder="1" applyAlignment="1" applyProtection="1">
      <alignment horizontal="right" vertical="center"/>
    </xf>
    <xf numFmtId="6" fontId="8" fillId="0" borderId="0" xfId="1" applyFont="1" applyBorder="1" applyAlignment="1" applyProtection="1">
      <alignment horizontal="right" vertical="center" shrinkToFit="1"/>
    </xf>
    <xf numFmtId="6" fontId="8" fillId="0" borderId="3" xfId="1" applyFont="1" applyBorder="1" applyAlignment="1" applyProtection="1">
      <alignment horizontal="left" vertical="center"/>
    </xf>
    <xf numFmtId="0" fontId="8" fillId="0" borderId="0" xfId="1" applyNumberFormat="1" applyFont="1" applyBorder="1" applyAlignment="1" applyProtection="1">
      <alignment vertical="center"/>
    </xf>
    <xf numFmtId="6" fontId="8" fillId="0" borderId="0" xfId="1" applyFont="1" applyBorder="1" applyAlignment="1" applyProtection="1">
      <alignment horizontal="left" vertical="center"/>
    </xf>
    <xf numFmtId="6" fontId="8" fillId="0" borderId="3" xfId="1" applyFont="1" applyBorder="1" applyAlignment="1" applyProtection="1">
      <alignment vertical="center"/>
    </xf>
    <xf numFmtId="6" fontId="8" fillId="0" borderId="0" xfId="1" applyFont="1" applyBorder="1" applyAlignment="1" applyProtection="1">
      <alignment vertical="center" shrinkToFit="1"/>
    </xf>
    <xf numFmtId="6" fontId="8" fillId="0" borderId="0" xfId="1" applyFont="1" applyBorder="1" applyAlignment="1" applyProtection="1">
      <alignment vertical="center"/>
    </xf>
    <xf numFmtId="178" fontId="8" fillId="0" borderId="2" xfId="1" applyNumberFormat="1" applyFont="1" applyBorder="1" applyAlignment="1" applyProtection="1">
      <alignment vertical="center"/>
    </xf>
    <xf numFmtId="6" fontId="8" fillId="0" borderId="0" xfId="1" applyFont="1" applyBorder="1" applyAlignment="1" applyProtection="1">
      <alignment horizontal="center" vertical="center" shrinkToFit="1"/>
    </xf>
    <xf numFmtId="6" fontId="8" fillId="0" borderId="3" xfId="1" applyFont="1" applyBorder="1" applyAlignment="1" applyProtection="1">
      <alignment horizontal="center" vertical="center" shrinkToFit="1"/>
    </xf>
    <xf numFmtId="178" fontId="8" fillId="0" borderId="2" xfId="1" applyNumberFormat="1" applyFont="1" applyBorder="1" applyAlignment="1" applyProtection="1">
      <alignment horizontal="center" vertical="center" shrinkToFit="1"/>
    </xf>
    <xf numFmtId="178" fontId="8" fillId="0" borderId="5" xfId="1" applyNumberFormat="1" applyFont="1" applyBorder="1" applyAlignment="1" applyProtection="1">
      <alignment vertical="center"/>
    </xf>
    <xf numFmtId="178" fontId="8" fillId="0" borderId="3" xfId="1" applyNumberFormat="1" applyFont="1" applyBorder="1" applyAlignment="1" applyProtection="1">
      <alignment horizontal="center" vertical="center" shrinkToFit="1"/>
    </xf>
    <xf numFmtId="0" fontId="8" fillId="0" borderId="3" xfId="1" applyNumberFormat="1" applyFont="1" applyBorder="1" applyAlignment="1" applyProtection="1">
      <alignment vertical="center" shrinkToFit="1"/>
    </xf>
    <xf numFmtId="0" fontId="18" fillId="0" borderId="2" xfId="0" applyFont="1" applyBorder="1">
      <alignment vertical="center"/>
    </xf>
    <xf numFmtId="6" fontId="8" fillId="0" borderId="5" xfId="1" applyFont="1" applyBorder="1" applyAlignment="1" applyProtection="1">
      <alignment vertical="center" shrinkToFit="1"/>
    </xf>
    <xf numFmtId="6" fontId="8" fillId="0" borderId="0" xfId="1" applyFont="1" applyBorder="1" applyAlignment="1" applyProtection="1">
      <alignment horizontal="center" vertical="center"/>
    </xf>
    <xf numFmtId="6" fontId="8" fillId="0" borderId="2" xfId="1" applyFont="1" applyBorder="1" applyAlignment="1" applyProtection="1">
      <alignment horizontal="center" vertical="center"/>
    </xf>
    <xf numFmtId="0" fontId="0" fillId="0" borderId="31" xfId="0" applyBorder="1" applyAlignment="1" applyProtection="1">
      <alignment horizontal="center"/>
      <protection locked="0"/>
    </xf>
    <xf numFmtId="0" fontId="0" fillId="0" borderId="16" xfId="0" applyBorder="1" applyAlignment="1" applyProtection="1">
      <alignment horizontal="center" vertical="center"/>
      <protection locked="0"/>
    </xf>
    <xf numFmtId="0" fontId="8" fillId="0" borderId="3" xfId="0" applyFont="1" applyBorder="1" applyAlignment="1">
      <alignment vertical="center" shrinkToFit="1"/>
    </xf>
    <xf numFmtId="0" fontId="0" fillId="0" borderId="0" xfId="0" applyAlignment="1" applyProtection="1">
      <alignment horizontal="center"/>
      <protection locked="0"/>
    </xf>
    <xf numFmtId="0" fontId="8" fillId="0" borderId="10" xfId="0" applyFont="1" applyBorder="1" applyAlignment="1">
      <alignment vertical="center" shrinkToFit="1"/>
    </xf>
    <xf numFmtId="0" fontId="8" fillId="0" borderId="0" xfId="0" applyFont="1" applyAlignment="1" applyProtection="1">
      <alignment vertical="center" shrinkToFit="1"/>
      <protection locked="0"/>
    </xf>
    <xf numFmtId="0" fontId="6" fillId="0" borderId="0" xfId="0" applyFont="1">
      <alignment vertical="center"/>
    </xf>
    <xf numFmtId="0" fontId="5" fillId="0" borderId="0" xfId="0" applyFont="1">
      <alignment vertical="center"/>
    </xf>
    <xf numFmtId="0" fontId="5" fillId="0" borderId="0" xfId="0" applyFont="1" applyAlignment="1">
      <alignment horizontal="right" vertical="center"/>
    </xf>
    <xf numFmtId="6" fontId="10" fillId="0" borderId="0" xfId="0" applyNumberFormat="1" applyFont="1">
      <alignment vertical="center"/>
    </xf>
    <xf numFmtId="0" fontId="10" fillId="0" borderId="0" xfId="0" applyFont="1">
      <alignment vertical="center"/>
    </xf>
    <xf numFmtId="0" fontId="6" fillId="0" borderId="0" xfId="0" applyFont="1" applyAlignment="1">
      <alignment vertical="center" shrinkToFit="1"/>
    </xf>
    <xf numFmtId="6" fontId="0" fillId="0" borderId="0" xfId="0" applyNumberFormat="1">
      <alignment vertical="center"/>
    </xf>
    <xf numFmtId="0" fontId="22" fillId="0" borderId="0" xfId="0" applyFont="1">
      <alignment vertical="center"/>
    </xf>
    <xf numFmtId="0" fontId="9" fillId="0" borderId="0" xfId="0" applyFont="1">
      <alignment vertical="center"/>
    </xf>
    <xf numFmtId="0" fontId="10" fillId="0" borderId="0" xfId="0" applyFont="1" applyAlignment="1">
      <alignment vertical="center" shrinkToFit="1"/>
    </xf>
    <xf numFmtId="0" fontId="10" fillId="0" borderId="0" xfId="0" applyFont="1" applyAlignment="1">
      <alignment horizontal="right" vertical="center" shrinkToFit="1"/>
    </xf>
    <xf numFmtId="0" fontId="10" fillId="0" borderId="0" xfId="0" applyFont="1" applyAlignment="1">
      <alignment horizontal="right" vertical="center"/>
    </xf>
    <xf numFmtId="49" fontId="10" fillId="0" borderId="4" xfId="0" applyNumberFormat="1" applyFont="1" applyBorder="1" applyAlignment="1">
      <alignment horizontal="center" vertical="center"/>
    </xf>
    <xf numFmtId="0" fontId="10" fillId="0" borderId="2" xfId="0" applyFont="1" applyBorder="1" applyAlignment="1">
      <alignment vertical="center" shrinkToFit="1"/>
    </xf>
    <xf numFmtId="0" fontId="10" fillId="0" borderId="3" xfId="0" applyFont="1" applyBorder="1" applyAlignment="1">
      <alignment vertical="center" shrinkToFit="1"/>
    </xf>
    <xf numFmtId="6" fontId="10" fillId="0" borderId="2" xfId="1" applyFont="1" applyBorder="1" applyAlignment="1" applyProtection="1">
      <alignment vertical="center" shrinkToFit="1"/>
    </xf>
    <xf numFmtId="6" fontId="10" fillId="0" borderId="2" xfId="1" applyFont="1" applyBorder="1" applyAlignment="1" applyProtection="1">
      <alignment horizontal="center" vertical="center" shrinkToFit="1"/>
    </xf>
    <xf numFmtId="0" fontId="10" fillId="0" borderId="2" xfId="0" applyFont="1" applyBorder="1">
      <alignment vertical="center"/>
    </xf>
    <xf numFmtId="49" fontId="10" fillId="5" borderId="4" xfId="0" applyNumberFormat="1" applyFont="1" applyFill="1" applyBorder="1" applyAlignment="1">
      <alignment horizontal="center" vertical="center"/>
    </xf>
    <xf numFmtId="0" fontId="10" fillId="5" borderId="2" xfId="0" applyFont="1" applyFill="1" applyBorder="1" applyAlignment="1">
      <alignment vertical="center" shrinkToFit="1"/>
    </xf>
    <xf numFmtId="0" fontId="10" fillId="5" borderId="3" xfId="0" applyFont="1" applyFill="1" applyBorder="1" applyAlignment="1">
      <alignment vertical="center" shrinkToFit="1"/>
    </xf>
    <xf numFmtId="6" fontId="10" fillId="5" borderId="2" xfId="1" applyFont="1" applyFill="1" applyBorder="1" applyAlignment="1" applyProtection="1">
      <alignment horizontal="center" vertical="center" shrinkToFit="1"/>
    </xf>
    <xf numFmtId="0" fontId="10" fillId="5" borderId="2" xfId="0" applyFont="1" applyFill="1" applyBorder="1">
      <alignment vertical="center"/>
    </xf>
    <xf numFmtId="0" fontId="8" fillId="5" borderId="2" xfId="0" applyFont="1" applyFill="1" applyBorder="1" applyAlignment="1">
      <alignment vertical="center" shrinkToFit="1"/>
    </xf>
    <xf numFmtId="0" fontId="10" fillId="0" borderId="2" xfId="0" applyFont="1" applyBorder="1" applyAlignment="1">
      <alignment horizontal="center" vertical="center" shrinkToFit="1"/>
    </xf>
    <xf numFmtId="6" fontId="10" fillId="0" borderId="4" xfId="1" applyFont="1" applyBorder="1" applyAlignment="1" applyProtection="1">
      <alignment vertical="center"/>
    </xf>
    <xf numFmtId="6" fontId="10" fillId="0" borderId="2" xfId="1" applyFont="1" applyBorder="1" applyAlignment="1" applyProtection="1">
      <alignment vertical="center"/>
    </xf>
    <xf numFmtId="0" fontId="10" fillId="0" borderId="4" xfId="0" applyFont="1" applyBorder="1">
      <alignment vertical="center"/>
    </xf>
    <xf numFmtId="0" fontId="10" fillId="0" borderId="2" xfId="1" applyNumberFormat="1" applyFont="1" applyBorder="1" applyAlignment="1" applyProtection="1">
      <alignment vertical="center" shrinkToFit="1"/>
    </xf>
    <xf numFmtId="0" fontId="10" fillId="0" borderId="0" xfId="0" applyFont="1" applyAlignment="1">
      <alignment horizontal="center" vertical="center" textRotation="255" shrinkToFit="1"/>
    </xf>
    <xf numFmtId="6" fontId="10" fillId="0" borderId="0" xfId="1" applyFont="1" applyBorder="1" applyAlignment="1" applyProtection="1">
      <alignment horizontal="right" vertical="center"/>
    </xf>
    <xf numFmtId="6" fontId="10" fillId="0" borderId="0" xfId="1" applyFont="1" applyBorder="1" applyAlignment="1" applyProtection="1">
      <alignment horizontal="right" vertical="center" shrinkToFit="1"/>
    </xf>
    <xf numFmtId="0" fontId="10" fillId="0" borderId="2" xfId="1" applyNumberFormat="1" applyFont="1" applyBorder="1" applyAlignment="1" applyProtection="1">
      <alignment vertical="center"/>
    </xf>
    <xf numFmtId="0" fontId="10" fillId="5" borderId="2" xfId="0" applyFont="1" applyFill="1" applyBorder="1" applyAlignment="1">
      <alignment horizontal="center" vertical="center" shrinkToFit="1"/>
    </xf>
    <xf numFmtId="0" fontId="10" fillId="5" borderId="2" xfId="1" applyNumberFormat="1" applyFont="1" applyFill="1" applyBorder="1" applyAlignment="1" applyProtection="1">
      <alignment vertical="center"/>
    </xf>
    <xf numFmtId="0" fontId="10" fillId="0" borderId="1" xfId="0" applyFont="1" applyBorder="1">
      <alignment vertical="center"/>
    </xf>
    <xf numFmtId="0" fontId="10" fillId="0" borderId="0" xfId="0" applyFont="1" applyAlignment="1">
      <alignment horizontal="center" vertical="center" shrinkToFit="1"/>
    </xf>
    <xf numFmtId="0" fontId="8" fillId="5" borderId="3" xfId="0" applyFont="1" applyFill="1" applyBorder="1">
      <alignment vertical="center"/>
    </xf>
    <xf numFmtId="6" fontId="10" fillId="0" borderId="0" xfId="1" applyFont="1" applyBorder="1" applyAlignment="1" applyProtection="1">
      <alignment vertical="center" shrinkToFit="1"/>
    </xf>
    <xf numFmtId="6" fontId="10" fillId="0" borderId="0" xfId="1" applyFont="1" applyBorder="1" applyAlignment="1" applyProtection="1">
      <alignment vertical="center"/>
    </xf>
    <xf numFmtId="49" fontId="10" fillId="5" borderId="2" xfId="0" applyNumberFormat="1" applyFont="1" applyFill="1" applyBorder="1" applyAlignment="1">
      <alignment horizontal="center" vertical="center"/>
    </xf>
    <xf numFmtId="0" fontId="10" fillId="5" borderId="3" xfId="0" applyFont="1" applyFill="1" applyBorder="1">
      <alignment vertical="center"/>
    </xf>
    <xf numFmtId="49" fontId="10" fillId="0" borderId="2" xfId="0" applyNumberFormat="1" applyFont="1" applyBorder="1" applyAlignment="1">
      <alignment horizontal="center" vertical="center"/>
    </xf>
    <xf numFmtId="0" fontId="10" fillId="0" borderId="3" xfId="0" applyFont="1" applyBorder="1">
      <alignment vertical="center"/>
    </xf>
    <xf numFmtId="6" fontId="10" fillId="0" borderId="0" xfId="1" applyFont="1" applyBorder="1" applyAlignment="1" applyProtection="1">
      <alignment horizontal="center" vertical="center" shrinkToFit="1"/>
    </xf>
    <xf numFmtId="0" fontId="10" fillId="0" borderId="0" xfId="1" applyNumberFormat="1" applyFont="1" applyBorder="1" applyAlignment="1" applyProtection="1">
      <alignment vertical="center"/>
    </xf>
    <xf numFmtId="0" fontId="23" fillId="0" borderId="0" xfId="0" applyFont="1">
      <alignment vertical="center"/>
    </xf>
    <xf numFmtId="0" fontId="10" fillId="0" borderId="2" xfId="0" applyFont="1" applyBorder="1" applyAlignment="1">
      <alignment horizontal="center" vertical="center"/>
    </xf>
    <xf numFmtId="0" fontId="10" fillId="5" borderId="2" xfId="0" applyFont="1" applyFill="1" applyBorder="1" applyProtection="1">
      <alignment vertical="center"/>
      <protection locked="0"/>
    </xf>
    <xf numFmtId="0" fontId="10" fillId="5" borderId="2" xfId="0" applyFont="1" applyFill="1" applyBorder="1" applyAlignment="1">
      <alignment horizontal="center" vertical="center"/>
    </xf>
    <xf numFmtId="0" fontId="10" fillId="0" borderId="2" xfId="0" applyFont="1" applyBorder="1" applyProtection="1">
      <alignment vertical="center"/>
      <protection locked="0"/>
    </xf>
    <xf numFmtId="0" fontId="10" fillId="0" borderId="11" xfId="0" applyFont="1" applyBorder="1">
      <alignment vertical="center"/>
    </xf>
    <xf numFmtId="0" fontId="23" fillId="5" borderId="2" xfId="0" applyFont="1" applyFill="1" applyBorder="1">
      <alignment vertical="center"/>
    </xf>
    <xf numFmtId="0" fontId="23" fillId="0" borderId="2" xfId="0" applyFont="1" applyBorder="1">
      <alignment vertical="center"/>
    </xf>
    <xf numFmtId="0" fontId="23" fillId="0" borderId="3" xfId="0" applyFont="1" applyBorder="1">
      <alignment vertical="center"/>
    </xf>
    <xf numFmtId="0" fontId="10" fillId="0" borderId="4" xfId="1" applyNumberFormat="1" applyFont="1" applyBorder="1" applyAlignment="1" applyProtection="1">
      <alignment vertical="center" shrinkToFit="1"/>
    </xf>
    <xf numFmtId="6" fontId="10" fillId="0" borderId="2" xfId="1" applyFont="1" applyBorder="1" applyAlignment="1" applyProtection="1">
      <alignment horizontal="center" vertical="center"/>
    </xf>
    <xf numFmtId="0" fontId="10" fillId="0" borderId="4" xfId="1" applyNumberFormat="1" applyFont="1" applyBorder="1" applyAlignment="1" applyProtection="1">
      <alignment vertical="center"/>
    </xf>
    <xf numFmtId="0" fontId="10" fillId="0" borderId="0" xfId="0" applyFont="1" applyAlignment="1">
      <alignment horizontal="center" vertical="center" textRotation="255"/>
    </xf>
    <xf numFmtId="6" fontId="10" fillId="0" borderId="0" xfId="1" applyFont="1" applyBorder="1" applyAlignment="1" applyProtection="1">
      <alignment horizontal="center" vertical="center"/>
    </xf>
    <xf numFmtId="0" fontId="8" fillId="0" borderId="2" xfId="0" applyFont="1" applyBorder="1" applyAlignment="1">
      <alignment horizontal="center" vertical="center" shrinkToFit="1"/>
    </xf>
    <xf numFmtId="0" fontId="8" fillId="0" borderId="2" xfId="0" applyFont="1" applyBorder="1" applyAlignment="1">
      <alignment horizontal="center" vertical="center"/>
    </xf>
    <xf numFmtId="0" fontId="8" fillId="0" borderId="0" xfId="0" applyFont="1" applyAlignment="1">
      <alignment horizontal="center" vertical="center" shrinkToFit="1"/>
    </xf>
    <xf numFmtId="0" fontId="5" fillId="0" borderId="20" xfId="0" applyFont="1" applyBorder="1" applyAlignment="1" applyProtection="1">
      <alignment horizontal="center" vertical="center" wrapText="1"/>
      <protection locked="0"/>
    </xf>
    <xf numFmtId="176" fontId="0" fillId="3" borderId="8" xfId="0" applyNumberFormat="1" applyFill="1" applyBorder="1" applyAlignment="1" applyProtection="1">
      <alignment horizontal="center" vertical="center"/>
      <protection locked="0"/>
    </xf>
    <xf numFmtId="0" fontId="8" fillId="0" borderId="11" xfId="0" applyFont="1" applyBorder="1" applyAlignment="1">
      <alignment vertical="center" shrinkToFit="1"/>
    </xf>
    <xf numFmtId="6" fontId="17" fillId="0" borderId="0" xfId="0" applyNumberFormat="1" applyFont="1">
      <alignment vertical="center"/>
    </xf>
    <xf numFmtId="6" fontId="8" fillId="0" borderId="0" xfId="0" applyNumberFormat="1" applyFont="1">
      <alignment vertical="center"/>
    </xf>
    <xf numFmtId="49" fontId="8" fillId="0" borderId="4" xfId="0" applyNumberFormat="1" applyFont="1" applyBorder="1" applyAlignment="1">
      <alignment horizontal="center" vertical="center"/>
    </xf>
    <xf numFmtId="0" fontId="8" fillId="0" borderId="4" xfId="0" applyFont="1" applyBorder="1">
      <alignment vertical="center"/>
    </xf>
    <xf numFmtId="0" fontId="8" fillId="0" borderId="0" xfId="0" applyFont="1" applyAlignment="1">
      <alignment horizontal="center" vertical="center" textRotation="255" shrinkToFit="1"/>
    </xf>
    <xf numFmtId="0" fontId="8" fillId="0" borderId="1" xfId="0" applyFont="1" applyBorder="1">
      <alignment vertical="center"/>
    </xf>
    <xf numFmtId="0" fontId="8" fillId="0" borderId="2" xfId="0" applyFont="1" applyBorder="1" applyAlignment="1">
      <alignment horizontal="right" vertical="center"/>
    </xf>
    <xf numFmtId="0" fontId="8" fillId="0" borderId="11" xfId="0" applyFont="1" applyBorder="1">
      <alignment vertical="center"/>
    </xf>
    <xf numFmtId="49" fontId="8" fillId="0" borderId="2" xfId="0" applyNumberFormat="1" applyFont="1" applyBorder="1" applyAlignment="1">
      <alignment horizontal="center" vertical="center"/>
    </xf>
    <xf numFmtId="0" fontId="8" fillId="0" borderId="5" xfId="0" applyFont="1" applyBorder="1">
      <alignment vertical="center"/>
    </xf>
    <xf numFmtId="0" fontId="8" fillId="0" borderId="15" xfId="0" applyFont="1" applyBorder="1">
      <alignment vertical="center"/>
    </xf>
    <xf numFmtId="0" fontId="8" fillId="0" borderId="10" xfId="0" applyFont="1" applyBorder="1">
      <alignment vertical="center"/>
    </xf>
    <xf numFmtId="0" fontId="8" fillId="0" borderId="5" xfId="0" applyFont="1" applyBorder="1" applyAlignment="1">
      <alignment vertical="center" shrinkToFit="1"/>
    </xf>
    <xf numFmtId="0" fontId="18" fillId="0" borderId="13" xfId="0" applyFont="1" applyBorder="1">
      <alignment vertical="center"/>
    </xf>
    <xf numFmtId="0" fontId="18" fillId="0" borderId="11" xfId="0" applyFont="1" applyBorder="1">
      <alignment vertical="center"/>
    </xf>
    <xf numFmtId="0" fontId="18" fillId="0" borderId="4" xfId="0" applyFont="1" applyBorder="1">
      <alignment vertical="center"/>
    </xf>
    <xf numFmtId="0" fontId="18" fillId="0" borderId="3" xfId="0" applyFont="1" applyBorder="1">
      <alignment vertical="center"/>
    </xf>
    <xf numFmtId="0" fontId="8" fillId="0" borderId="0" xfId="0" applyFont="1" applyAlignment="1">
      <alignment horizontal="center" vertical="center" textRotation="255"/>
    </xf>
    <xf numFmtId="0" fontId="0" fillId="0" borderId="20" xfId="0" applyBorder="1" applyAlignment="1">
      <alignment horizontal="center" vertical="center" wrapText="1"/>
    </xf>
    <xf numFmtId="0" fontId="0" fillId="0" borderId="22" xfId="0" applyBorder="1" applyAlignment="1">
      <alignment horizontal="center" vertical="center" wrapText="1"/>
    </xf>
    <xf numFmtId="0" fontId="0" fillId="0" borderId="20" xfId="0" applyBorder="1" applyAlignment="1">
      <alignment horizontal="left" vertical="center"/>
    </xf>
    <xf numFmtId="0" fontId="0" fillId="0" borderId="22" xfId="0" applyBorder="1">
      <alignment vertical="center"/>
    </xf>
    <xf numFmtId="0" fontId="0" fillId="0" borderId="20" xfId="0" applyBorder="1">
      <alignment vertical="center"/>
    </xf>
    <xf numFmtId="0" fontId="3" fillId="0" borderId="20" xfId="0" applyFont="1" applyBorder="1" applyAlignment="1">
      <alignment horizontal="left" vertical="center"/>
    </xf>
    <xf numFmtId="0" fontId="0" fillId="0" borderId="0" xfId="0" applyAlignment="1">
      <alignment horizontal="center"/>
    </xf>
    <xf numFmtId="0" fontId="0" fillId="0" borderId="0" xfId="0" applyAlignment="1"/>
    <xf numFmtId="0" fontId="4" fillId="0" borderId="0" xfId="0" applyFont="1" applyAlignment="1">
      <alignment horizontal="center" vertical="center"/>
    </xf>
    <xf numFmtId="0" fontId="8" fillId="0" borderId="0" xfId="0" applyFont="1" applyAlignment="1">
      <alignment vertical="center" wrapText="1"/>
    </xf>
    <xf numFmtId="176" fontId="5" fillId="0" borderId="0" xfId="0" applyNumberFormat="1" applyFont="1">
      <alignment vertical="center"/>
    </xf>
    <xf numFmtId="0" fontId="19" fillId="0" borderId="0" xfId="0" applyFont="1" applyAlignment="1">
      <alignment vertical="center" wrapText="1"/>
    </xf>
    <xf numFmtId="0" fontId="10" fillId="0" borderId="0" xfId="0" applyFont="1" applyAlignment="1">
      <alignment horizontal="center" vertical="center" wrapText="1"/>
    </xf>
    <xf numFmtId="0" fontId="5" fillId="0" borderId="0" xfId="0" applyFont="1" applyAlignment="1">
      <alignment horizontal="center" vertical="center"/>
    </xf>
    <xf numFmtId="0" fontId="0" fillId="0" borderId="0" xfId="0" applyAlignment="1">
      <alignment horizontal="center" vertical="center" wrapText="1"/>
    </xf>
    <xf numFmtId="0" fontId="8" fillId="0" borderId="0" xfId="0" applyFont="1" applyAlignment="1">
      <alignment horizontal="center" vertical="center" wrapText="1"/>
    </xf>
    <xf numFmtId="0" fontId="6" fillId="0" borderId="0" xfId="0" applyFont="1" applyAlignment="1">
      <alignment horizontal="center" vertical="center" wrapText="1"/>
    </xf>
    <xf numFmtId="0" fontId="20" fillId="0" borderId="0" xfId="0" applyFont="1">
      <alignment vertical="center"/>
    </xf>
    <xf numFmtId="0" fontId="8" fillId="0" borderId="0" xfId="0" applyFont="1" applyAlignment="1">
      <alignment horizontal="center"/>
    </xf>
    <xf numFmtId="0" fontId="0" fillId="4" borderId="4" xfId="0" applyFill="1" applyBorder="1">
      <alignment vertical="center"/>
    </xf>
    <xf numFmtId="0" fontId="0" fillId="4" borderId="2" xfId="0" applyFill="1" applyBorder="1">
      <alignment vertical="center"/>
    </xf>
    <xf numFmtId="0" fontId="0" fillId="4" borderId="3" xfId="0" applyFill="1" applyBorder="1">
      <alignment vertical="center"/>
    </xf>
    <xf numFmtId="0" fontId="11" fillId="0" borderId="8" xfId="0" applyFont="1" applyBorder="1" applyAlignment="1">
      <alignment horizontal="center" vertical="center" wrapText="1"/>
    </xf>
    <xf numFmtId="0" fontId="8" fillId="0" borderId="8" xfId="0" applyFont="1" applyBorder="1" applyAlignment="1">
      <alignment horizontal="justify" vertical="center" wrapText="1"/>
    </xf>
    <xf numFmtId="0" fontId="0" fillId="2" borderId="8" xfId="0" applyFill="1" applyBorder="1" applyAlignment="1">
      <alignment horizontal="center" vertical="center" wrapText="1"/>
    </xf>
    <xf numFmtId="0" fontId="11" fillId="2" borderId="8" xfId="0" applyFont="1" applyFill="1" applyBorder="1" applyAlignment="1">
      <alignment horizontal="center" vertical="center" wrapText="1"/>
    </xf>
    <xf numFmtId="0" fontId="6" fillId="2" borderId="8" xfId="0" applyFont="1" applyFill="1" applyBorder="1" applyAlignment="1">
      <alignment horizontal="center" vertical="center" wrapText="1"/>
    </xf>
    <xf numFmtId="176" fontId="0" fillId="3" borderId="8" xfId="0" applyNumberFormat="1" applyFill="1" applyBorder="1" applyAlignment="1">
      <alignment horizontal="center" vertical="center"/>
    </xf>
    <xf numFmtId="0" fontId="8" fillId="0" borderId="8" xfId="0" applyFont="1" applyBorder="1" applyAlignment="1">
      <alignment horizontal="center" vertical="center" wrapText="1"/>
    </xf>
    <xf numFmtId="0" fontId="5" fillId="0" borderId="8" xfId="0" applyFont="1" applyBorder="1" applyAlignment="1">
      <alignment horizontal="center" vertical="center" wrapText="1"/>
    </xf>
    <xf numFmtId="0" fontId="13" fillId="0" borderId="14" xfId="0" applyFont="1" applyBorder="1" applyAlignment="1">
      <alignment horizontal="center" vertical="center" wrapText="1"/>
    </xf>
    <xf numFmtId="0" fontId="8" fillId="0" borderId="18" xfId="0" applyFont="1" applyBorder="1" applyAlignment="1">
      <alignment horizontal="justify" vertical="center" wrapText="1"/>
    </xf>
    <xf numFmtId="0" fontId="5" fillId="0" borderId="20" xfId="0" applyFont="1" applyBorder="1" applyAlignment="1">
      <alignment horizontal="center" vertical="center" wrapText="1"/>
    </xf>
    <xf numFmtId="0" fontId="11" fillId="0" borderId="20" xfId="0" applyFont="1" applyBorder="1" applyAlignment="1">
      <alignment vertical="center" wrapText="1"/>
    </xf>
    <xf numFmtId="0" fontId="6" fillId="0" borderId="20" xfId="0" applyFont="1" applyBorder="1" applyAlignment="1">
      <alignment horizontal="center" vertical="center" wrapText="1"/>
    </xf>
    <xf numFmtId="0" fontId="11" fillId="0" borderId="20" xfId="0" applyFont="1" applyBorder="1" applyAlignment="1">
      <alignment horizontal="center" vertical="center" wrapText="1"/>
    </xf>
    <xf numFmtId="0" fontId="8" fillId="0" borderId="18" xfId="0" applyFont="1" applyBorder="1" applyAlignment="1">
      <alignment horizontal="center" vertical="center" wrapText="1"/>
    </xf>
    <xf numFmtId="0" fontId="5" fillId="0" borderId="8" xfId="0" applyFont="1" applyBorder="1" applyAlignment="1">
      <alignment horizontal="center" vertical="center"/>
    </xf>
    <xf numFmtId="0" fontId="7" fillId="0" borderId="18" xfId="0" applyFont="1" applyBorder="1" applyAlignment="1">
      <alignment horizontal="center" vertical="center" wrapText="1"/>
    </xf>
    <xf numFmtId="0" fontId="5" fillId="0" borderId="27" xfId="0" applyFont="1" applyBorder="1">
      <alignment vertical="center"/>
    </xf>
    <xf numFmtId="0" fontId="0" fillId="0" borderId="27" xfId="0" applyBorder="1" applyAlignment="1">
      <alignment horizontal="center"/>
    </xf>
    <xf numFmtId="0" fontId="10" fillId="0" borderId="27" xfId="0" applyFont="1" applyBorder="1" applyAlignment="1">
      <alignment horizontal="center" vertical="center" wrapText="1"/>
    </xf>
    <xf numFmtId="0" fontId="5" fillId="0" borderId="27" xfId="0" applyFont="1" applyBorder="1" applyAlignment="1">
      <alignment horizontal="center" vertical="center"/>
    </xf>
    <xf numFmtId="0" fontId="0" fillId="0" borderId="27" xfId="0" applyBorder="1" applyAlignment="1">
      <alignment horizontal="center" vertical="center" wrapText="1"/>
    </xf>
    <xf numFmtId="0" fontId="8" fillId="0" borderId="27" xfId="0" applyFont="1" applyBorder="1" applyAlignment="1">
      <alignment horizontal="center" vertical="center" wrapText="1"/>
    </xf>
    <xf numFmtId="0" fontId="6" fillId="0" borderId="24" xfId="0" applyFont="1" applyBorder="1" applyAlignment="1">
      <alignment horizontal="center" vertical="center" wrapText="1"/>
    </xf>
    <xf numFmtId="0" fontId="10" fillId="0" borderId="8" xfId="0" applyFont="1" applyBorder="1" applyAlignment="1">
      <alignment horizontal="center" vertical="center" wrapText="1"/>
    </xf>
    <xf numFmtId="0" fontId="11" fillId="0" borderId="0" xfId="0" applyFont="1" applyAlignment="1">
      <alignment horizontal="center" vertical="center" wrapText="1"/>
    </xf>
    <xf numFmtId="0" fontId="8" fillId="0" borderId="0" xfId="0" applyFont="1" applyAlignment="1">
      <alignment horizontal="justify" vertical="center" wrapText="1"/>
    </xf>
    <xf numFmtId="176" fontId="0" fillId="0" borderId="0" xfId="0" applyNumberFormat="1" applyAlignment="1">
      <alignment horizontal="center" vertical="center"/>
    </xf>
    <xf numFmtId="0" fontId="5" fillId="0" borderId="0" xfId="0" applyFont="1" applyAlignment="1">
      <alignment horizontal="center" vertical="center" wrapText="1"/>
    </xf>
    <xf numFmtId="0" fontId="13" fillId="0" borderId="0" xfId="0" applyFont="1" applyAlignment="1">
      <alignment horizontal="center" vertical="center" wrapText="1"/>
    </xf>
    <xf numFmtId="0" fontId="0" fillId="0" borderId="9" xfId="0" applyBorder="1" applyAlignment="1">
      <alignment horizontal="center" vertical="center"/>
    </xf>
    <xf numFmtId="0" fontId="0" fillId="0" borderId="0" xfId="0" applyAlignment="1">
      <alignment horizontal="left"/>
    </xf>
    <xf numFmtId="0" fontId="0" fillId="0" borderId="16" xfId="0" applyBorder="1" applyAlignment="1">
      <alignment horizontal="center" vertical="center"/>
    </xf>
    <xf numFmtId="0" fontId="20" fillId="0" borderId="0" xfId="0" applyFont="1" applyAlignment="1">
      <alignment horizontal="center" vertical="center"/>
    </xf>
    <xf numFmtId="0" fontId="0" fillId="0" borderId="1" xfId="0" applyBorder="1" applyAlignment="1">
      <alignment horizontal="center" vertical="center"/>
    </xf>
    <xf numFmtId="0" fontId="14" fillId="0" borderId="12" xfId="0" applyFont="1" applyBorder="1">
      <alignment vertical="center"/>
    </xf>
    <xf numFmtId="0" fontId="14" fillId="0" borderId="0" xfId="0" applyFont="1" applyAlignment="1">
      <alignment vertical="center" wrapText="1"/>
    </xf>
    <xf numFmtId="0" fontId="14" fillId="0" borderId="15" xfId="0" applyFont="1" applyBorder="1" applyAlignment="1">
      <alignment vertical="center" wrapText="1"/>
    </xf>
    <xf numFmtId="0" fontId="0" fillId="0" borderId="12" xfId="0" applyBorder="1" applyAlignment="1">
      <alignment vertical="center" wrapText="1"/>
    </xf>
    <xf numFmtId="0" fontId="0" fillId="0" borderId="1" xfId="0" applyBorder="1" applyAlignment="1">
      <alignment vertical="center" shrinkToFit="1"/>
    </xf>
    <xf numFmtId="179" fontId="0" fillId="0" borderId="1" xfId="0" applyNumberFormat="1" applyBorder="1" applyAlignment="1">
      <alignment vertical="center" shrinkToFit="1"/>
    </xf>
    <xf numFmtId="180" fontId="0" fillId="0" borderId="1" xfId="0" applyNumberFormat="1" applyBorder="1" applyAlignment="1">
      <alignment vertical="center" shrinkToFit="1"/>
    </xf>
    <xf numFmtId="0" fontId="0" fillId="0" borderId="15" xfId="0" applyBorder="1">
      <alignment vertical="center"/>
    </xf>
    <xf numFmtId="0" fontId="0" fillId="0" borderId="0" xfId="0" applyAlignment="1">
      <alignment wrapText="1"/>
    </xf>
    <xf numFmtId="0" fontId="0" fillId="0" borderId="0" xfId="0" applyAlignment="1">
      <alignment vertical="center" wrapText="1"/>
    </xf>
    <xf numFmtId="0" fontId="0" fillId="0" borderId="13" xfId="0" applyBorder="1" applyAlignment="1">
      <alignment vertical="center" wrapText="1"/>
    </xf>
    <xf numFmtId="0" fontId="0" fillId="0" borderId="11" xfId="0" applyBorder="1">
      <alignment vertical="center"/>
    </xf>
    <xf numFmtId="0" fontId="0" fillId="0" borderId="10" xfId="0" applyBorder="1">
      <alignment vertical="center"/>
    </xf>
    <xf numFmtId="0" fontId="4" fillId="0" borderId="28" xfId="0" applyFont="1" applyBorder="1" applyAlignment="1">
      <alignment horizontal="center" vertical="center"/>
    </xf>
    <xf numFmtId="0" fontId="0" fillId="0" borderId="19" xfId="0" applyBorder="1" applyAlignment="1" applyProtection="1">
      <alignment horizontal="center" vertical="center"/>
      <protection locked="0"/>
    </xf>
    <xf numFmtId="0" fontId="0" fillId="0" borderId="20" xfId="0" applyBorder="1" applyAlignment="1" applyProtection="1">
      <alignment horizontal="center" vertical="center"/>
      <protection locked="0"/>
    </xf>
    <xf numFmtId="0" fontId="0" fillId="0" borderId="22" xfId="0" applyBorder="1" applyAlignment="1" applyProtection="1">
      <alignment horizontal="center" vertical="center"/>
      <protection locked="0"/>
    </xf>
    <xf numFmtId="0" fontId="0" fillId="0" borderId="19" xfId="0" applyBorder="1" applyAlignment="1" applyProtection="1">
      <alignment horizontal="center" vertical="center" wrapText="1"/>
      <protection locked="0"/>
    </xf>
    <xf numFmtId="0" fontId="0" fillId="0" borderId="20" xfId="0" applyBorder="1" applyAlignment="1" applyProtection="1">
      <alignment horizontal="center" vertical="center" wrapText="1"/>
      <protection locked="0"/>
    </xf>
    <xf numFmtId="0" fontId="0" fillId="0" borderId="22" xfId="0" applyBorder="1" applyAlignment="1" applyProtection="1">
      <alignment horizontal="center" vertical="center" wrapText="1"/>
      <protection locked="0"/>
    </xf>
    <xf numFmtId="0" fontId="0" fillId="0" borderId="23" xfId="0" applyBorder="1" applyAlignment="1" applyProtection="1">
      <alignment horizontal="center" vertical="center" wrapText="1"/>
      <protection locked="0"/>
    </xf>
    <xf numFmtId="0" fontId="0" fillId="0" borderId="27" xfId="0" applyBorder="1" applyAlignment="1" applyProtection="1">
      <alignment horizontal="center" vertical="center" wrapText="1"/>
      <protection locked="0"/>
    </xf>
    <xf numFmtId="0" fontId="0" fillId="0" borderId="24" xfId="0" applyBorder="1" applyAlignment="1" applyProtection="1">
      <alignment horizontal="center" vertical="center" wrapText="1"/>
      <protection locked="0"/>
    </xf>
    <xf numFmtId="0" fontId="0" fillId="0" borderId="14" xfId="0" applyBorder="1" applyAlignment="1" applyProtection="1">
      <alignment horizontal="center" vertical="center" wrapText="1"/>
      <protection locked="0"/>
    </xf>
    <xf numFmtId="0" fontId="0" fillId="0" borderId="0" xfId="0" applyAlignment="1" applyProtection="1">
      <alignment horizontal="center" vertical="center" wrapText="1"/>
      <protection locked="0"/>
    </xf>
    <xf numFmtId="0" fontId="0" fillId="0" borderId="51" xfId="0" applyBorder="1" applyAlignment="1" applyProtection="1">
      <alignment horizontal="center" vertical="center" wrapText="1"/>
      <protection locked="0"/>
    </xf>
    <xf numFmtId="0" fontId="0" fillId="0" borderId="25" xfId="0" applyBorder="1" applyAlignment="1" applyProtection="1">
      <alignment horizontal="center" vertical="center" wrapText="1"/>
      <protection locked="0"/>
    </xf>
    <xf numFmtId="0" fontId="0" fillId="0" borderId="28" xfId="0" applyBorder="1" applyAlignment="1" applyProtection="1">
      <alignment horizontal="center" vertical="center" wrapText="1"/>
      <protection locked="0"/>
    </xf>
    <xf numFmtId="0" fontId="0" fillId="0" borderId="26" xfId="0" applyBorder="1" applyAlignment="1" applyProtection="1">
      <alignment horizontal="center" vertical="center" wrapText="1"/>
      <protection locked="0"/>
    </xf>
    <xf numFmtId="0" fontId="0" fillId="0" borderId="19"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0" fillId="0" borderId="24" xfId="0" applyBorder="1" applyAlignment="1">
      <alignment horizontal="center" vertical="center"/>
    </xf>
    <xf numFmtId="0" fontId="0" fillId="0" borderId="14" xfId="0" applyBorder="1" applyAlignment="1">
      <alignment horizontal="center" vertical="center"/>
    </xf>
    <xf numFmtId="0" fontId="0" fillId="0" borderId="51" xfId="0" applyBorder="1" applyAlignment="1">
      <alignment horizontal="center" vertical="center"/>
    </xf>
    <xf numFmtId="0" fontId="0" fillId="0" borderId="25" xfId="0" applyBorder="1" applyAlignment="1">
      <alignment horizontal="center" vertical="center"/>
    </xf>
    <xf numFmtId="0" fontId="0" fillId="0" borderId="26" xfId="0" applyBorder="1" applyAlignment="1">
      <alignment horizontal="center" vertical="center"/>
    </xf>
    <xf numFmtId="0" fontId="0" fillId="0" borderId="29" xfId="0" applyBorder="1" applyAlignment="1">
      <alignment horizontal="center" vertical="center" wrapText="1" shrinkToFit="1"/>
    </xf>
    <xf numFmtId="0" fontId="0" fillId="0" borderId="34" xfId="0" applyBorder="1" applyAlignment="1">
      <alignment horizontal="center" vertical="center" wrapText="1" shrinkToFit="1"/>
    </xf>
    <xf numFmtId="0" fontId="0" fillId="0" borderId="29" xfId="0" applyBorder="1" applyAlignment="1" applyProtection="1">
      <alignment horizontal="center" vertical="center"/>
      <protection locked="0"/>
    </xf>
    <xf numFmtId="0" fontId="0" fillId="0" borderId="45" xfId="0" applyBorder="1" applyAlignment="1" applyProtection="1">
      <alignment horizontal="center" vertical="center"/>
      <protection locked="0"/>
    </xf>
    <xf numFmtId="0" fontId="0" fillId="0" borderId="46" xfId="0" applyBorder="1" applyAlignment="1" applyProtection="1">
      <alignment horizontal="center" vertical="center"/>
      <protection locked="0"/>
    </xf>
    <xf numFmtId="9" fontId="0" fillId="0" borderId="4" xfId="1" applyNumberFormat="1" applyFont="1" applyFill="1" applyBorder="1" applyAlignment="1" applyProtection="1">
      <alignment horizontal="center" vertical="center" shrinkToFit="1"/>
      <protection locked="0"/>
    </xf>
    <xf numFmtId="9" fontId="0" fillId="0" borderId="2" xfId="1" applyNumberFormat="1" applyFont="1" applyFill="1" applyBorder="1" applyAlignment="1" applyProtection="1">
      <alignment horizontal="center" vertical="center" shrinkToFit="1"/>
      <protection locked="0"/>
    </xf>
    <xf numFmtId="9" fontId="0" fillId="0" borderId="43" xfId="1" applyNumberFormat="1" applyFont="1" applyFill="1" applyBorder="1" applyAlignment="1" applyProtection="1">
      <alignment horizontal="center" vertical="center" shrinkToFit="1"/>
      <protection locked="0"/>
    </xf>
    <xf numFmtId="0" fontId="0" fillId="0" borderId="44" xfId="0" applyBorder="1" applyAlignment="1">
      <alignment horizontal="center" vertical="center"/>
    </xf>
    <xf numFmtId="0" fontId="0" fillId="0" borderId="45" xfId="0" applyBorder="1" applyAlignment="1">
      <alignment horizontal="center" vertical="center"/>
    </xf>
    <xf numFmtId="0" fontId="0" fillId="0" borderId="34" xfId="0" applyBorder="1" applyAlignment="1">
      <alignment horizontal="center" vertical="center"/>
    </xf>
    <xf numFmtId="0" fontId="0" fillId="0" borderId="29" xfId="0" applyBorder="1" applyAlignment="1" applyProtection="1">
      <alignment horizontal="center" vertical="center" shrinkToFit="1"/>
      <protection locked="0"/>
    </xf>
    <xf numFmtId="0" fontId="0" fillId="0" borderId="34" xfId="0" applyBorder="1" applyAlignment="1" applyProtection="1">
      <alignment horizontal="center" vertical="center" shrinkToFit="1"/>
      <protection locked="0"/>
    </xf>
    <xf numFmtId="9" fontId="0" fillId="0" borderId="29" xfId="1" applyNumberFormat="1" applyFont="1" applyFill="1" applyBorder="1" applyAlignment="1" applyProtection="1">
      <alignment horizontal="center" vertical="center" shrinkToFit="1"/>
      <protection locked="0"/>
    </xf>
    <xf numFmtId="9" fontId="0" fillId="0" borderId="45" xfId="1" applyNumberFormat="1" applyFont="1" applyFill="1" applyBorder="1" applyAlignment="1" applyProtection="1">
      <alignment horizontal="center" vertical="center" shrinkToFit="1"/>
      <protection locked="0"/>
    </xf>
    <xf numFmtId="9" fontId="0" fillId="0" borderId="46" xfId="1" applyNumberFormat="1" applyFont="1" applyFill="1" applyBorder="1" applyAlignment="1" applyProtection="1">
      <alignment horizontal="center" vertical="center" shrinkToFit="1"/>
      <protection locked="0"/>
    </xf>
    <xf numFmtId="0" fontId="0" fillId="0" borderId="37" xfId="0" applyBorder="1" applyAlignment="1">
      <alignment horizontal="center" vertical="center" wrapText="1"/>
    </xf>
    <xf numFmtId="0" fontId="0" fillId="0" borderId="39" xfId="0" applyBorder="1" applyAlignment="1">
      <alignment horizontal="center" vertical="center" wrapText="1"/>
    </xf>
    <xf numFmtId="0" fontId="0" fillId="0" borderId="40" xfId="0" applyBorder="1" applyAlignment="1">
      <alignment horizontal="center" vertical="center" wrapText="1"/>
    </xf>
    <xf numFmtId="0" fontId="0" fillId="0" borderId="38" xfId="0" applyBorder="1" applyAlignment="1">
      <alignment horizontal="center" vertical="center" wrapText="1"/>
    </xf>
    <xf numFmtId="0" fontId="0" fillId="0" borderId="41" xfId="0" applyBorder="1" applyAlignment="1">
      <alignment horizontal="center" vertical="center" wrapText="1"/>
    </xf>
    <xf numFmtId="0" fontId="0" fillId="0" borderId="33" xfId="0" applyBorder="1" applyAlignment="1" applyProtection="1">
      <alignment horizontal="center" vertical="center"/>
      <protection locked="0"/>
    </xf>
    <xf numFmtId="0" fontId="0" fillId="0" borderId="6" xfId="0" applyBorder="1" applyAlignment="1" applyProtection="1">
      <alignment horizontal="center" vertical="center"/>
      <protection locked="0"/>
    </xf>
    <xf numFmtId="0" fontId="0" fillId="0" borderId="14" xfId="0" applyBorder="1" applyAlignment="1" applyProtection="1">
      <alignment horizontal="center" vertical="center"/>
      <protection locked="0"/>
    </xf>
    <xf numFmtId="0" fontId="0" fillId="0" borderId="15" xfId="0" applyBorder="1" applyAlignment="1" applyProtection="1">
      <alignment horizontal="center" vertical="center"/>
      <protection locked="0"/>
    </xf>
    <xf numFmtId="0" fontId="0" fillId="0" borderId="25" xfId="0" applyBorder="1" applyAlignment="1" applyProtection="1">
      <alignment horizontal="center" vertical="center"/>
      <protection locked="0"/>
    </xf>
    <xf numFmtId="0" fontId="0" fillId="0" borderId="32" xfId="0" applyBorder="1" applyAlignment="1" applyProtection="1">
      <alignment horizontal="center" vertical="center"/>
      <protection locked="0"/>
    </xf>
    <xf numFmtId="0" fontId="0" fillId="0" borderId="4" xfId="0" applyBorder="1" applyAlignment="1">
      <alignment horizontal="center" vertical="center" shrinkToFit="1"/>
    </xf>
    <xf numFmtId="0" fontId="0" fillId="0" borderId="3" xfId="0" applyBorder="1" applyAlignment="1">
      <alignment horizontal="center" vertical="center" shrinkToFit="1"/>
    </xf>
    <xf numFmtId="0" fontId="0" fillId="0" borderId="4" xfId="0" applyBorder="1" applyAlignment="1" applyProtection="1">
      <alignment horizontal="center" vertical="center"/>
      <protection locked="0"/>
    </xf>
    <xf numFmtId="0" fontId="0" fillId="0" borderId="2" xfId="0" applyBorder="1" applyAlignment="1" applyProtection="1">
      <alignment horizontal="center" vertical="center"/>
      <protection locked="0"/>
    </xf>
    <xf numFmtId="0" fontId="0" fillId="0" borderId="43" xfId="0" applyBorder="1" applyAlignment="1" applyProtection="1">
      <alignment horizontal="center" vertical="center"/>
      <protection locked="0"/>
    </xf>
    <xf numFmtId="0" fontId="8" fillId="0" borderId="17" xfId="0" applyFont="1" applyBorder="1" applyAlignment="1">
      <alignment horizontal="center" vertical="center" wrapText="1"/>
    </xf>
    <xf numFmtId="0" fontId="8" fillId="0" borderId="18" xfId="0" applyFont="1" applyBorder="1" applyAlignment="1">
      <alignment horizontal="center" vertical="center" wrapText="1"/>
    </xf>
    <xf numFmtId="0" fontId="0" fillId="0" borderId="20" xfId="0" applyBorder="1" applyAlignment="1">
      <alignment horizontal="center" vertical="center"/>
    </xf>
    <xf numFmtId="14" fontId="0" fillId="0" borderId="20" xfId="0" applyNumberFormat="1" applyBorder="1" applyAlignment="1" applyProtection="1">
      <alignment horizontal="left" vertical="center"/>
      <protection locked="0"/>
    </xf>
    <xf numFmtId="0" fontId="8" fillId="0" borderId="23" xfId="0" applyFont="1" applyBorder="1" applyAlignment="1">
      <alignment horizontal="center" vertical="center"/>
    </xf>
    <xf numFmtId="0" fontId="8" fillId="0" borderId="24" xfId="0" applyFont="1" applyBorder="1" applyAlignment="1">
      <alignment horizontal="center" vertical="center"/>
    </xf>
    <xf numFmtId="0" fontId="8" fillId="0" borderId="25" xfId="0" applyFont="1" applyBorder="1" applyAlignment="1">
      <alignment horizontal="center" vertical="center"/>
    </xf>
    <xf numFmtId="0" fontId="8" fillId="0" borderId="26" xfId="0" applyFont="1" applyBorder="1" applyAlignment="1">
      <alignment horizontal="center" vertical="center"/>
    </xf>
    <xf numFmtId="0" fontId="8" fillId="0" borderId="17" xfId="0" applyFont="1" applyBorder="1" applyAlignment="1">
      <alignment horizontal="center" vertical="center" textRotation="255"/>
    </xf>
    <xf numFmtId="0" fontId="8" fillId="0" borderId="18" xfId="0" applyFont="1" applyBorder="1" applyAlignment="1">
      <alignment horizontal="center" vertical="center" textRotation="255"/>
    </xf>
    <xf numFmtId="0" fontId="8" fillId="0" borderId="19" xfId="0" applyFont="1" applyBorder="1" applyAlignment="1">
      <alignment horizontal="center" vertical="center" wrapText="1"/>
    </xf>
    <xf numFmtId="0" fontId="8" fillId="0" borderId="20" xfId="0" applyFont="1" applyBorder="1" applyAlignment="1">
      <alignment horizontal="center" vertical="center" wrapText="1"/>
    </xf>
    <xf numFmtId="0" fontId="8" fillId="0" borderId="22" xfId="0" applyFont="1" applyBorder="1" applyAlignment="1">
      <alignment horizontal="center" vertical="center" wrapText="1"/>
    </xf>
    <xf numFmtId="14" fontId="0" fillId="0" borderId="19" xfId="0" applyNumberFormat="1" applyBorder="1" applyAlignment="1" applyProtection="1">
      <alignment horizontal="left" vertical="center"/>
      <protection locked="0"/>
    </xf>
    <xf numFmtId="0" fontId="5" fillId="0" borderId="19" xfId="0" applyFont="1" applyBorder="1" applyAlignment="1">
      <alignment vertical="center" wrapText="1"/>
    </xf>
    <xf numFmtId="0" fontId="5" fillId="0" borderId="20" xfId="0" applyFont="1" applyBorder="1" applyAlignment="1">
      <alignment vertical="center" wrapText="1"/>
    </xf>
    <xf numFmtId="0" fontId="0" fillId="0" borderId="42" xfId="0" applyBorder="1" applyAlignment="1">
      <alignment horizontal="center" vertical="center" wrapText="1"/>
    </xf>
    <xf numFmtId="0" fontId="0" fillId="0" borderId="3" xfId="0" applyBorder="1" applyAlignment="1">
      <alignment horizontal="center" vertical="center" wrapText="1"/>
    </xf>
    <xf numFmtId="0" fontId="8" fillId="0" borderId="19" xfId="0" applyFont="1" applyBorder="1" applyAlignment="1">
      <alignment horizontal="center" vertical="center"/>
    </xf>
    <xf numFmtId="0" fontId="8" fillId="0" borderId="20" xfId="0" applyFont="1" applyBorder="1" applyAlignment="1">
      <alignment horizontal="center" vertical="center"/>
    </xf>
    <xf numFmtId="0" fontId="8" fillId="0" borderId="22" xfId="0" applyFont="1" applyBorder="1" applyAlignment="1">
      <alignment horizontal="center" vertical="center"/>
    </xf>
    <xf numFmtId="0" fontId="0" fillId="0" borderId="19" xfId="0" applyBorder="1" applyAlignment="1">
      <alignment horizontal="center" vertical="center" wrapText="1"/>
    </xf>
    <xf numFmtId="0" fontId="0" fillId="0" borderId="20" xfId="0" applyBorder="1" applyAlignment="1">
      <alignment horizontal="center" vertical="center" wrapText="1"/>
    </xf>
    <xf numFmtId="0" fontId="0" fillId="0" borderId="22" xfId="0" applyBorder="1" applyAlignment="1">
      <alignment horizontal="center" vertical="center" wrapText="1"/>
    </xf>
    <xf numFmtId="0" fontId="0" fillId="0" borderId="21" xfId="0" applyBorder="1" applyAlignment="1">
      <alignment horizontal="center" vertical="center"/>
    </xf>
    <xf numFmtId="0" fontId="0" fillId="0" borderId="49" xfId="0" applyBorder="1" applyAlignment="1">
      <alignment horizontal="center" vertical="center"/>
    </xf>
    <xf numFmtId="0" fontId="0" fillId="0" borderId="37" xfId="0" applyBorder="1" applyAlignment="1">
      <alignment horizontal="center" vertical="center"/>
    </xf>
    <xf numFmtId="0" fontId="0" fillId="0" borderId="38" xfId="0" applyBorder="1" applyAlignment="1">
      <alignment horizontal="center" vertical="center"/>
    </xf>
    <xf numFmtId="0" fontId="0" fillId="0" borderId="39" xfId="0" applyBorder="1" applyAlignment="1">
      <alignment horizontal="center" vertical="center"/>
    </xf>
    <xf numFmtId="0" fontId="0" fillId="0" borderId="40" xfId="0" applyBorder="1" applyAlignment="1" applyProtection="1">
      <alignment horizontal="center" vertical="center" shrinkToFit="1"/>
      <protection locked="0"/>
    </xf>
    <xf numFmtId="0" fontId="0" fillId="0" borderId="39" xfId="0" applyBorder="1" applyAlignment="1" applyProtection="1">
      <alignment horizontal="center" vertical="center" shrinkToFit="1"/>
      <protection locked="0"/>
    </xf>
    <xf numFmtId="9" fontId="0" fillId="0" borderId="40" xfId="1" applyNumberFormat="1" applyFont="1" applyFill="1" applyBorder="1" applyAlignment="1" applyProtection="1">
      <alignment horizontal="center" vertical="center" shrinkToFit="1"/>
      <protection locked="0"/>
    </xf>
    <xf numFmtId="9" fontId="0" fillId="0" borderId="38" xfId="1" applyNumberFormat="1" applyFont="1" applyFill="1" applyBorder="1" applyAlignment="1" applyProtection="1">
      <alignment horizontal="center" vertical="center" shrinkToFit="1"/>
      <protection locked="0"/>
    </xf>
    <xf numFmtId="9" fontId="0" fillId="0" borderId="41" xfId="1" applyNumberFormat="1" applyFont="1" applyFill="1" applyBorder="1" applyAlignment="1" applyProtection="1">
      <alignment horizontal="center" vertical="center" shrinkToFit="1"/>
      <protection locked="0"/>
    </xf>
    <xf numFmtId="0" fontId="12" fillId="0" borderId="19" xfId="0" applyFont="1" applyBorder="1" applyAlignment="1">
      <alignment horizontal="center" vertical="center" wrapText="1"/>
    </xf>
    <xf numFmtId="0" fontId="12" fillId="0" borderId="20" xfId="0" applyFont="1" applyBorder="1" applyAlignment="1">
      <alignment horizontal="center" vertical="center" wrapText="1"/>
    </xf>
    <xf numFmtId="0" fontId="12" fillId="0" borderId="22" xfId="0" applyFont="1" applyBorder="1" applyAlignment="1">
      <alignment horizontal="center" vertical="center" wrapText="1"/>
    </xf>
    <xf numFmtId="177" fontId="12" fillId="0" borderId="19" xfId="0" applyNumberFormat="1" applyFont="1" applyBorder="1" applyAlignment="1">
      <alignment horizontal="center" vertical="center" wrapText="1"/>
    </xf>
    <xf numFmtId="177" fontId="12" fillId="0" borderId="22" xfId="0" applyNumberFormat="1" applyFont="1" applyBorder="1" applyAlignment="1">
      <alignment horizontal="center" vertical="center" wrapText="1"/>
    </xf>
    <xf numFmtId="0" fontId="8" fillId="0" borderId="17" xfId="0" applyFont="1" applyBorder="1" applyAlignment="1">
      <alignment vertical="center" wrapText="1"/>
    </xf>
    <xf numFmtId="0" fontId="8" fillId="0" borderId="18" xfId="0" applyFont="1" applyBorder="1" applyAlignment="1">
      <alignment vertical="center" wrapText="1"/>
    </xf>
    <xf numFmtId="176" fontId="5" fillId="0" borderId="19" xfId="0" applyNumberFormat="1" applyFont="1" applyBorder="1" applyAlignment="1">
      <alignment horizontal="center" vertical="center"/>
    </xf>
    <xf numFmtId="176" fontId="5" fillId="0" borderId="20" xfId="0" applyNumberFormat="1" applyFont="1" applyBorder="1" applyAlignment="1">
      <alignment horizontal="center" vertical="center"/>
    </xf>
    <xf numFmtId="0" fontId="19" fillId="0" borderId="20" xfId="0" applyFont="1" applyBorder="1" applyAlignment="1" applyProtection="1">
      <alignment horizontal="center" vertical="center" wrapText="1"/>
      <protection locked="0"/>
    </xf>
    <xf numFmtId="0" fontId="20" fillId="0" borderId="50" xfId="0" applyFont="1" applyBorder="1" applyAlignment="1">
      <alignment horizontal="center" vertical="center"/>
    </xf>
    <xf numFmtId="0" fontId="14" fillId="0" borderId="7" xfId="0" applyFont="1" applyBorder="1" applyAlignment="1">
      <alignment vertical="center" wrapText="1"/>
    </xf>
    <xf numFmtId="0" fontId="14" fillId="0" borderId="5" xfId="0" applyFont="1" applyBorder="1" applyAlignment="1">
      <alignment vertical="center" wrapText="1"/>
    </xf>
    <xf numFmtId="0" fontId="14" fillId="0" borderId="6" xfId="0" applyFont="1" applyBorder="1" applyAlignment="1">
      <alignment vertical="center" wrapText="1"/>
    </xf>
    <xf numFmtId="0" fontId="14" fillId="0" borderId="13" xfId="0" applyFont="1" applyBorder="1" applyAlignment="1">
      <alignment vertical="center" wrapText="1"/>
    </xf>
    <xf numFmtId="0" fontId="14" fillId="0" borderId="11" xfId="0" applyFont="1" applyBorder="1" applyAlignment="1">
      <alignment vertical="center" wrapText="1"/>
    </xf>
    <xf numFmtId="0" fontId="14" fillId="0" borderId="10" xfId="0" applyFont="1" applyBorder="1" applyAlignment="1">
      <alignment vertical="center" wrapText="1"/>
    </xf>
    <xf numFmtId="0" fontId="14" fillId="0" borderId="4" xfId="0" applyFont="1" applyBorder="1" applyAlignment="1">
      <alignment vertical="center" wrapText="1"/>
    </xf>
    <xf numFmtId="0" fontId="14" fillId="0" borderId="2" xfId="0" applyFont="1" applyBorder="1" applyAlignment="1">
      <alignment vertical="center" wrapText="1"/>
    </xf>
    <xf numFmtId="0" fontId="14" fillId="0" borderId="3" xfId="0" applyFont="1" applyBorder="1" applyAlignment="1">
      <alignment vertical="center" wrapText="1"/>
    </xf>
    <xf numFmtId="0" fontId="0" fillId="4" borderId="4" xfId="0" applyFill="1" applyBorder="1" applyAlignment="1">
      <alignment vertical="center" wrapText="1"/>
    </xf>
    <xf numFmtId="0" fontId="0" fillId="4" borderId="2" xfId="0" applyFill="1" applyBorder="1" applyAlignment="1">
      <alignment vertical="center" wrapText="1"/>
    </xf>
    <xf numFmtId="0" fontId="0" fillId="4" borderId="3" xfId="0" applyFill="1" applyBorder="1" applyAlignment="1">
      <alignment vertical="center" wrapText="1"/>
    </xf>
    <xf numFmtId="0" fontId="0" fillId="0" borderId="4" xfId="0" applyBorder="1">
      <alignment vertical="center"/>
    </xf>
    <xf numFmtId="0" fontId="0" fillId="0" borderId="2" xfId="0" applyBorder="1">
      <alignment vertical="center"/>
    </xf>
    <xf numFmtId="0" fontId="0" fillId="0" borderId="3" xfId="0" applyBorder="1">
      <alignment vertical="center"/>
    </xf>
    <xf numFmtId="0" fontId="0" fillId="0" borderId="47" xfId="0" applyBorder="1" applyAlignment="1">
      <alignment horizontal="center" vertical="center" textRotation="255" shrinkToFit="1"/>
    </xf>
    <xf numFmtId="0" fontId="0" fillId="0" borderId="48" xfId="0" applyBorder="1" applyAlignment="1">
      <alignment horizontal="center" vertical="center" textRotation="255" shrinkToFit="1"/>
    </xf>
    <xf numFmtId="0" fontId="0" fillId="0" borderId="16" xfId="0" applyBorder="1" applyAlignment="1">
      <alignment horizontal="center" vertical="center" textRotation="255" shrinkToFit="1"/>
    </xf>
    <xf numFmtId="0" fontId="0" fillId="0" borderId="28" xfId="0" applyBorder="1" applyAlignment="1">
      <alignment horizontal="center"/>
    </xf>
    <xf numFmtId="0" fontId="0" fillId="0" borderId="28" xfId="0" applyBorder="1" applyAlignment="1">
      <alignment horizontal="center" vertical="center" wrapText="1"/>
    </xf>
    <xf numFmtId="0" fontId="0" fillId="0" borderId="42" xfId="0" applyBorder="1" applyAlignment="1">
      <alignment horizontal="center" vertical="center"/>
    </xf>
    <xf numFmtId="0" fontId="0" fillId="0" borderId="2" xfId="0" applyBorder="1" applyAlignment="1">
      <alignment horizontal="center" vertical="center"/>
    </xf>
    <xf numFmtId="0" fontId="0" fillId="0" borderId="3" xfId="0" applyBorder="1" applyAlignment="1">
      <alignment horizontal="center" vertical="center"/>
    </xf>
    <xf numFmtId="0" fontId="0" fillId="0" borderId="4" xfId="0" applyBorder="1" applyAlignment="1" applyProtection="1">
      <alignment horizontal="center" vertical="center" shrinkToFit="1"/>
      <protection locked="0"/>
    </xf>
    <xf numFmtId="0" fontId="0" fillId="0" borderId="3" xfId="0" applyBorder="1" applyAlignment="1" applyProtection="1">
      <alignment horizontal="center" vertical="center" shrinkToFit="1"/>
      <protection locked="0"/>
    </xf>
    <xf numFmtId="0" fontId="15" fillId="0" borderId="0" xfId="0" applyFont="1" applyAlignment="1">
      <alignment horizontal="center" vertical="top" shrinkToFit="1"/>
    </xf>
    <xf numFmtId="0" fontId="8" fillId="0" borderId="1" xfId="0" applyFont="1" applyBorder="1" applyAlignment="1">
      <alignment horizontal="center" vertical="center"/>
    </xf>
    <xf numFmtId="0" fontId="8" fillId="0" borderId="4" xfId="0" applyFont="1" applyBorder="1" applyAlignment="1">
      <alignment horizontal="center" vertical="center"/>
    </xf>
    <xf numFmtId="14" fontId="8" fillId="0" borderId="4" xfId="0" applyNumberFormat="1" applyFont="1" applyBorder="1" applyAlignment="1" applyProtection="1">
      <alignment horizontal="center" vertical="center"/>
      <protection locked="0"/>
    </xf>
    <xf numFmtId="0" fontId="8" fillId="0" borderId="2" xfId="0" applyFont="1" applyBorder="1" applyAlignment="1" applyProtection="1">
      <alignment horizontal="center" vertical="center"/>
      <protection locked="0"/>
    </xf>
    <xf numFmtId="0" fontId="8" fillId="0" borderId="3" xfId="0" applyFont="1" applyBorder="1" applyAlignment="1" applyProtection="1">
      <alignment horizontal="center" vertical="center"/>
      <protection locked="0"/>
    </xf>
    <xf numFmtId="0" fontId="8" fillId="0" borderId="2" xfId="0" applyFont="1" applyBorder="1" applyAlignment="1">
      <alignment horizontal="center" vertical="center"/>
    </xf>
    <xf numFmtId="0" fontId="8" fillId="0" borderId="3" xfId="0" applyFont="1" applyBorder="1" applyAlignment="1">
      <alignment horizontal="center" vertical="center"/>
    </xf>
    <xf numFmtId="0" fontId="8" fillId="0" borderId="4" xfId="0" applyFont="1" applyBorder="1" applyAlignment="1">
      <alignment horizontal="center" vertical="center" shrinkToFit="1"/>
    </xf>
    <xf numFmtId="0" fontId="8" fillId="0" borderId="2" xfId="0" applyFont="1" applyBorder="1" applyAlignment="1">
      <alignment horizontal="center" vertical="center" shrinkToFit="1"/>
    </xf>
    <xf numFmtId="0" fontId="8" fillId="0" borderId="3" xfId="0" applyFont="1" applyBorder="1" applyAlignment="1">
      <alignment horizontal="center" vertical="center" shrinkToFit="1"/>
    </xf>
    <xf numFmtId="0" fontId="8" fillId="0" borderId="1" xfId="0" applyFont="1" applyBorder="1" applyAlignment="1">
      <alignment horizontal="center" vertical="center" textRotation="255" shrinkToFit="1"/>
    </xf>
    <xf numFmtId="0" fontId="8" fillId="0" borderId="1" xfId="0" applyFont="1" applyBorder="1" applyAlignment="1" applyProtection="1">
      <alignment horizontal="center" vertical="center" shrinkToFit="1"/>
      <protection locked="0"/>
    </xf>
    <xf numFmtId="14" fontId="8" fillId="0" borderId="0" xfId="0" applyNumberFormat="1" applyFont="1" applyAlignment="1">
      <alignment horizontal="center" vertical="center" shrinkToFit="1"/>
    </xf>
    <xf numFmtId="9" fontId="8" fillId="0" borderId="0" xfId="0" applyNumberFormat="1" applyFont="1" applyAlignment="1">
      <alignment horizontal="center" vertical="center" shrinkToFit="1"/>
    </xf>
    <xf numFmtId="0" fontId="16" fillId="0" borderId="0" xfId="0" applyFont="1">
      <alignment vertical="center"/>
    </xf>
    <xf numFmtId="6" fontId="17" fillId="0" borderId="23" xfId="0" applyNumberFormat="1" applyFont="1" applyBorder="1" applyAlignment="1">
      <alignment horizontal="center" vertical="center"/>
    </xf>
    <xf numFmtId="6" fontId="17" fillId="0" borderId="27" xfId="0" applyNumberFormat="1" applyFont="1" applyBorder="1" applyAlignment="1">
      <alignment horizontal="center" vertical="center"/>
    </xf>
    <xf numFmtId="6" fontId="17" fillId="0" borderId="24" xfId="0" applyNumberFormat="1" applyFont="1" applyBorder="1" applyAlignment="1">
      <alignment horizontal="center" vertical="center"/>
    </xf>
    <xf numFmtId="6" fontId="17" fillId="0" borderId="25" xfId="0" applyNumberFormat="1" applyFont="1" applyBorder="1" applyAlignment="1">
      <alignment horizontal="center" vertical="center"/>
    </xf>
    <xf numFmtId="6" fontId="17" fillId="0" borderId="28" xfId="0" applyNumberFormat="1" applyFont="1" applyBorder="1" applyAlignment="1">
      <alignment horizontal="center" vertical="center"/>
    </xf>
    <xf numFmtId="6" fontId="17" fillId="0" borderId="26" xfId="0" applyNumberFormat="1" applyFont="1" applyBorder="1" applyAlignment="1">
      <alignment horizontal="center" vertical="center"/>
    </xf>
    <xf numFmtId="6" fontId="8" fillId="0" borderId="0" xfId="1" applyFont="1" applyAlignment="1" applyProtection="1">
      <alignment horizontal="center" vertical="center"/>
    </xf>
    <xf numFmtId="14" fontId="8" fillId="0" borderId="0" xfId="0" applyNumberFormat="1" applyFont="1" applyAlignment="1">
      <alignment horizontal="center" vertical="center"/>
    </xf>
    <xf numFmtId="9" fontId="8" fillId="0" borderId="0" xfId="0" applyNumberFormat="1" applyFont="1" applyAlignment="1">
      <alignment horizontal="center" vertical="center"/>
    </xf>
    <xf numFmtId="14" fontId="8" fillId="0" borderId="11" xfId="0" applyNumberFormat="1" applyFont="1" applyBorder="1" applyAlignment="1" applyProtection="1">
      <alignment horizontal="center" vertical="center"/>
      <protection locked="0"/>
    </xf>
    <xf numFmtId="0" fontId="8" fillId="0" borderId="11" xfId="0" applyFont="1" applyBorder="1" applyAlignment="1" applyProtection="1">
      <alignment horizontal="center" vertical="center"/>
      <protection locked="0"/>
    </xf>
    <xf numFmtId="0" fontId="8" fillId="0" borderId="35" xfId="0" applyFont="1" applyBorder="1" applyAlignment="1" applyProtection="1">
      <alignment horizontal="center" vertical="center"/>
      <protection locked="0"/>
    </xf>
    <xf numFmtId="0" fontId="8" fillId="0" borderId="36" xfId="0" applyFont="1" applyBorder="1" applyAlignment="1">
      <alignment horizontal="center" vertical="center"/>
    </xf>
    <xf numFmtId="14" fontId="8" fillId="0" borderId="11" xfId="0" applyNumberFormat="1" applyFont="1" applyBorder="1" applyAlignment="1">
      <alignment horizontal="center" vertical="center" shrinkToFit="1"/>
    </xf>
    <xf numFmtId="0" fontId="8" fillId="0" borderId="0" xfId="0" applyFont="1" applyAlignment="1">
      <alignment horizontal="right" vertical="center" shrinkToFit="1"/>
    </xf>
    <xf numFmtId="0" fontId="8" fillId="4" borderId="4" xfId="0" applyFont="1" applyFill="1" applyBorder="1" applyAlignment="1">
      <alignment horizontal="center" vertical="center" shrinkToFit="1"/>
    </xf>
    <xf numFmtId="0" fontId="8" fillId="4" borderId="2" xfId="0" applyFont="1" applyFill="1" applyBorder="1" applyAlignment="1">
      <alignment horizontal="center" vertical="center" shrinkToFit="1"/>
    </xf>
    <xf numFmtId="0" fontId="8" fillId="4" borderId="3" xfId="0" applyFont="1" applyFill="1" applyBorder="1" applyAlignment="1">
      <alignment horizontal="center" vertical="center" shrinkToFit="1"/>
    </xf>
    <xf numFmtId="0" fontId="8" fillId="4" borderId="4" xfId="0" applyFont="1" applyFill="1" applyBorder="1" applyAlignment="1">
      <alignment horizontal="center" vertical="center"/>
    </xf>
    <xf numFmtId="0" fontId="8" fillId="4" borderId="2" xfId="0" applyFont="1" applyFill="1" applyBorder="1" applyAlignment="1">
      <alignment horizontal="center" vertical="center"/>
    </xf>
    <xf numFmtId="0" fontId="8" fillId="4" borderId="3" xfId="0" applyFont="1" applyFill="1" applyBorder="1" applyAlignment="1">
      <alignment horizontal="center" vertical="center"/>
    </xf>
    <xf numFmtId="0" fontId="8" fillId="0" borderId="2" xfId="0" applyFont="1" applyBorder="1" applyAlignment="1">
      <alignment vertical="center" shrinkToFit="1"/>
    </xf>
    <xf numFmtId="0" fontId="8" fillId="0" borderId="3" xfId="0" applyFont="1" applyBorder="1" applyAlignment="1">
      <alignment vertical="center" shrinkToFit="1"/>
    </xf>
    <xf numFmtId="6" fontId="8" fillId="0" borderId="4" xfId="1" applyFont="1" applyBorder="1" applyAlignment="1" applyProtection="1">
      <alignment vertical="center" shrinkToFit="1"/>
    </xf>
    <xf numFmtId="6" fontId="8" fillId="0" borderId="2" xfId="1" applyFont="1" applyBorder="1" applyAlignment="1" applyProtection="1">
      <alignment vertical="center" shrinkToFit="1"/>
    </xf>
    <xf numFmtId="6" fontId="8" fillId="0" borderId="3" xfId="1" applyFont="1" applyBorder="1" applyAlignment="1" applyProtection="1">
      <alignment vertical="center" shrinkToFit="1"/>
    </xf>
    <xf numFmtId="6" fontId="8" fillId="0" borderId="4" xfId="1" applyFont="1" applyBorder="1" applyAlignment="1" applyProtection="1">
      <alignment vertical="center"/>
    </xf>
    <xf numFmtId="6" fontId="8" fillId="0" borderId="2" xfId="1" applyFont="1" applyBorder="1" applyAlignment="1" applyProtection="1">
      <alignment vertical="center"/>
    </xf>
    <xf numFmtId="0" fontId="8" fillId="0" borderId="4" xfId="0" applyFont="1" applyBorder="1" applyAlignment="1">
      <alignment horizontal="center" vertical="center" wrapText="1"/>
    </xf>
    <xf numFmtId="6" fontId="8" fillId="0" borderId="4" xfId="1" applyFont="1" applyBorder="1" applyAlignment="1" applyProtection="1">
      <alignment horizontal="center" vertical="center" shrinkToFit="1"/>
    </xf>
    <xf numFmtId="6" fontId="8" fillId="0" borderId="2" xfId="1" applyFont="1" applyBorder="1" applyAlignment="1" applyProtection="1">
      <alignment horizontal="center" vertical="center" shrinkToFit="1"/>
    </xf>
    <xf numFmtId="6" fontId="8" fillId="0" borderId="3" xfId="1" applyFont="1" applyBorder="1" applyAlignment="1" applyProtection="1">
      <alignment horizontal="center" vertical="center" shrinkToFit="1"/>
    </xf>
    <xf numFmtId="0" fontId="8" fillId="0" borderId="4" xfId="1" applyNumberFormat="1" applyFont="1" applyBorder="1" applyAlignment="1" applyProtection="1">
      <alignment horizontal="center" vertical="center" shrinkToFit="1"/>
    </xf>
    <xf numFmtId="0" fontId="8" fillId="0" borderId="2" xfId="1" applyNumberFormat="1" applyFont="1" applyBorder="1" applyAlignment="1" applyProtection="1">
      <alignment horizontal="center" vertical="center" shrinkToFit="1"/>
    </xf>
    <xf numFmtId="9" fontId="8" fillId="0" borderId="4" xfId="1" applyNumberFormat="1" applyFont="1" applyBorder="1" applyAlignment="1" applyProtection="1">
      <alignment horizontal="center" vertical="center" shrinkToFit="1"/>
    </xf>
    <xf numFmtId="9" fontId="8" fillId="0" borderId="2" xfId="1" applyNumberFormat="1" applyFont="1" applyBorder="1" applyAlignment="1" applyProtection="1">
      <alignment horizontal="center" vertical="center" shrinkToFit="1"/>
    </xf>
    <xf numFmtId="9" fontId="8" fillId="0" borderId="3" xfId="1" applyNumberFormat="1" applyFont="1" applyBorder="1" applyAlignment="1" applyProtection="1">
      <alignment horizontal="center" vertical="center" shrinkToFit="1"/>
    </xf>
    <xf numFmtId="0" fontId="8" fillId="0" borderId="3" xfId="1" applyNumberFormat="1" applyFont="1" applyBorder="1" applyAlignment="1" applyProtection="1">
      <alignment horizontal="center" vertical="center" shrinkToFit="1"/>
    </xf>
    <xf numFmtId="6" fontId="8" fillId="0" borderId="4" xfId="1" applyFont="1" applyBorder="1" applyAlignment="1" applyProtection="1">
      <alignment horizontal="right" vertical="center" shrinkToFit="1"/>
    </xf>
    <xf numFmtId="6" fontId="8" fillId="0" borderId="2" xfId="1" applyFont="1" applyBorder="1" applyAlignment="1" applyProtection="1">
      <alignment horizontal="right" vertical="center" shrinkToFit="1"/>
    </xf>
    <xf numFmtId="6" fontId="8" fillId="0" borderId="3" xfId="1" applyFont="1" applyBorder="1" applyAlignment="1" applyProtection="1">
      <alignment horizontal="right" vertical="center" shrinkToFit="1"/>
    </xf>
    <xf numFmtId="0" fontId="8" fillId="0" borderId="4" xfId="0" applyFont="1" applyBorder="1" applyAlignment="1">
      <alignment horizontal="left" vertical="center"/>
    </xf>
    <xf numFmtId="0" fontId="8" fillId="0" borderId="2" xfId="0" applyFont="1" applyBorder="1" applyAlignment="1">
      <alignment horizontal="left" vertical="center"/>
    </xf>
    <xf numFmtId="0" fontId="8" fillId="0" borderId="0" xfId="0" applyFont="1" applyAlignment="1" applyProtection="1">
      <alignment horizontal="center" vertical="center"/>
      <protection locked="0"/>
    </xf>
    <xf numFmtId="14" fontId="8" fillId="0" borderId="11" xfId="0" applyNumberFormat="1" applyFont="1" applyBorder="1" applyAlignment="1" applyProtection="1">
      <alignment horizontal="center" vertical="center" shrinkToFit="1"/>
      <protection locked="0"/>
    </xf>
    <xf numFmtId="0" fontId="8" fillId="0" borderId="4" xfId="0" applyFont="1" applyBorder="1">
      <alignment vertical="center"/>
    </xf>
    <xf numFmtId="0" fontId="8" fillId="0" borderId="2" xfId="0" applyFont="1" applyBorder="1">
      <alignment vertical="center"/>
    </xf>
    <xf numFmtId="0" fontId="10" fillId="0" borderId="7" xfId="0" applyFont="1" applyBorder="1" applyAlignment="1">
      <alignment vertical="top" wrapText="1" shrinkToFit="1"/>
    </xf>
    <xf numFmtId="0" fontId="10" fillId="0" borderId="5" xfId="0" applyFont="1" applyBorder="1" applyAlignment="1">
      <alignment vertical="top" wrapText="1" shrinkToFit="1"/>
    </xf>
    <xf numFmtId="0" fontId="10" fillId="0" borderId="6" xfId="0" applyFont="1" applyBorder="1" applyAlignment="1">
      <alignment vertical="top" wrapText="1" shrinkToFit="1"/>
    </xf>
    <xf numFmtId="0" fontId="10" fillId="0" borderId="12" xfId="0" applyFont="1" applyBorder="1" applyAlignment="1">
      <alignment vertical="top" wrapText="1" shrinkToFit="1"/>
    </xf>
    <xf numFmtId="0" fontId="10" fillId="0" borderId="0" xfId="0" applyFont="1" applyAlignment="1">
      <alignment vertical="top" wrapText="1" shrinkToFit="1"/>
    </xf>
    <xf numFmtId="0" fontId="10" fillId="0" borderId="15" xfId="0" applyFont="1" applyBorder="1" applyAlignment="1">
      <alignment vertical="top" wrapText="1" shrinkToFit="1"/>
    </xf>
    <xf numFmtId="0" fontId="10" fillId="0" borderId="13" xfId="0" applyFont="1" applyBorder="1" applyAlignment="1">
      <alignment vertical="top" wrapText="1" shrinkToFit="1"/>
    </xf>
    <xf numFmtId="0" fontId="10" fillId="0" borderId="11" xfId="0" applyFont="1" applyBorder="1" applyAlignment="1">
      <alignment vertical="top" wrapText="1" shrinkToFit="1"/>
    </xf>
    <xf numFmtId="0" fontId="10" fillId="0" borderId="10" xfId="0" applyFont="1" applyBorder="1" applyAlignment="1">
      <alignment vertical="top" wrapText="1" shrinkToFit="1"/>
    </xf>
    <xf numFmtId="6" fontId="10" fillId="0" borderId="4" xfId="1" applyFont="1" applyBorder="1" applyAlignment="1" applyProtection="1">
      <alignment vertical="center" shrinkToFit="1"/>
    </xf>
    <xf numFmtId="6" fontId="10" fillId="0" borderId="2" xfId="1" applyFont="1" applyBorder="1" applyAlignment="1" applyProtection="1">
      <alignment vertical="center" shrinkToFit="1"/>
    </xf>
    <xf numFmtId="6" fontId="10" fillId="0" borderId="3" xfId="1" applyFont="1" applyBorder="1" applyAlignment="1" applyProtection="1">
      <alignment vertical="center" shrinkToFit="1"/>
    </xf>
    <xf numFmtId="0" fontId="10" fillId="4" borderId="4" xfId="0" applyFont="1" applyFill="1" applyBorder="1" applyAlignment="1">
      <alignment horizontal="center" vertical="center" shrinkToFit="1"/>
    </xf>
    <xf numFmtId="0" fontId="10" fillId="4" borderId="2" xfId="0" applyFont="1" applyFill="1" applyBorder="1" applyAlignment="1">
      <alignment horizontal="center" vertical="center" shrinkToFit="1"/>
    </xf>
    <xf numFmtId="0" fontId="10" fillId="4" borderId="3" xfId="0" applyFont="1" applyFill="1" applyBorder="1" applyAlignment="1">
      <alignment horizontal="center" vertical="center" shrinkToFit="1"/>
    </xf>
    <xf numFmtId="0" fontId="10" fillId="0" borderId="1" xfId="0" applyFont="1" applyBorder="1" applyAlignment="1">
      <alignment horizontal="center" vertical="center" textRotation="255" shrinkToFit="1"/>
    </xf>
    <xf numFmtId="0" fontId="10" fillId="0" borderId="2" xfId="0" applyFont="1" applyBorder="1" applyAlignment="1">
      <alignment vertical="center" shrinkToFit="1"/>
    </xf>
    <xf numFmtId="0" fontId="10" fillId="0" borderId="3" xfId="0" applyFont="1" applyBorder="1" applyAlignment="1">
      <alignment vertical="center" shrinkToFit="1"/>
    </xf>
    <xf numFmtId="6" fontId="10" fillId="0" borderId="4" xfId="1" applyFont="1" applyBorder="1" applyAlignment="1" applyProtection="1">
      <alignment horizontal="center" vertical="center" shrinkToFit="1"/>
    </xf>
    <xf numFmtId="6" fontId="10" fillId="0" borderId="2" xfId="1" applyFont="1" applyBorder="1" applyAlignment="1" applyProtection="1">
      <alignment horizontal="center" vertical="center" shrinkToFit="1"/>
    </xf>
    <xf numFmtId="0" fontId="10" fillId="0" borderId="2" xfId="0" applyFont="1" applyBorder="1" applyAlignment="1">
      <alignment horizontal="center" vertical="center" shrinkToFit="1"/>
    </xf>
    <xf numFmtId="0" fontId="10" fillId="0" borderId="4" xfId="0" applyFont="1" applyBorder="1">
      <alignment vertical="center"/>
    </xf>
    <xf numFmtId="0" fontId="10" fillId="0" borderId="2" xfId="0" applyFont="1" applyBorder="1">
      <alignment vertical="center"/>
    </xf>
    <xf numFmtId="0" fontId="10" fillId="0" borderId="4" xfId="1" applyNumberFormat="1" applyFont="1" applyBorder="1" applyAlignment="1" applyProtection="1">
      <alignment vertical="center" shrinkToFit="1"/>
    </xf>
    <xf numFmtId="0" fontId="10" fillId="0" borderId="2" xfId="1" applyNumberFormat="1" applyFont="1" applyBorder="1" applyAlignment="1" applyProtection="1">
      <alignment vertical="center" shrinkToFit="1"/>
    </xf>
    <xf numFmtId="0" fontId="10" fillId="0" borderId="0" xfId="0" applyFont="1" applyAlignment="1" applyProtection="1">
      <alignment horizontal="center" vertical="center"/>
      <protection locked="0"/>
    </xf>
    <xf numFmtId="14" fontId="10" fillId="0" borderId="11" xfId="0" applyNumberFormat="1" applyFont="1" applyBorder="1" applyAlignment="1" applyProtection="1">
      <alignment horizontal="center" vertical="center" shrinkToFit="1"/>
      <protection locked="0"/>
    </xf>
    <xf numFmtId="0" fontId="10" fillId="5" borderId="2" xfId="0" applyFont="1" applyFill="1" applyBorder="1" applyAlignment="1">
      <alignment vertical="center" shrinkToFit="1"/>
    </xf>
    <xf numFmtId="0" fontId="10" fillId="5" borderId="3" xfId="0" applyFont="1" applyFill="1" applyBorder="1" applyAlignment="1">
      <alignment vertical="center" shrinkToFit="1"/>
    </xf>
    <xf numFmtId="6" fontId="10" fillId="5" borderId="4" xfId="1" applyFont="1" applyFill="1" applyBorder="1" applyAlignment="1" applyProtection="1">
      <alignment vertical="center" shrinkToFit="1"/>
    </xf>
    <xf numFmtId="6" fontId="10" fillId="5" borderId="2" xfId="1" applyFont="1" applyFill="1" applyBorder="1" applyAlignment="1" applyProtection="1">
      <alignment vertical="center" shrinkToFit="1"/>
    </xf>
    <xf numFmtId="6" fontId="10" fillId="5" borderId="3" xfId="1" applyFont="1" applyFill="1" applyBorder="1" applyAlignment="1" applyProtection="1">
      <alignment vertical="center" shrinkToFit="1"/>
    </xf>
    <xf numFmtId="6" fontId="10" fillId="5" borderId="4" xfId="1" applyFont="1" applyFill="1" applyBorder="1" applyAlignment="1" applyProtection="1">
      <alignment horizontal="center" vertical="center" shrinkToFit="1"/>
    </xf>
    <xf numFmtId="6" fontId="10" fillId="5" borderId="2" xfId="1" applyFont="1" applyFill="1" applyBorder="1" applyAlignment="1" applyProtection="1">
      <alignment horizontal="center" vertical="center" shrinkToFit="1"/>
    </xf>
    <xf numFmtId="0" fontId="10" fillId="0" borderId="4" xfId="0" applyFont="1" applyBorder="1" applyAlignment="1">
      <alignment horizontal="left" vertical="center"/>
    </xf>
    <xf numFmtId="0" fontId="10" fillId="0" borderId="2" xfId="0" applyFont="1" applyBorder="1" applyAlignment="1">
      <alignment horizontal="left" vertical="center"/>
    </xf>
    <xf numFmtId="0" fontId="10" fillId="0" borderId="11" xfId="0" applyFont="1" applyBorder="1" applyAlignment="1" applyProtection="1">
      <alignment horizontal="center" vertical="center"/>
      <protection locked="0"/>
    </xf>
    <xf numFmtId="6" fontId="10" fillId="0" borderId="4" xfId="1" applyFont="1" applyFill="1" applyBorder="1" applyAlignment="1">
      <alignment horizontal="right" vertical="center"/>
    </xf>
    <xf numFmtId="6" fontId="10" fillId="0" borderId="2" xfId="1" applyFont="1" applyFill="1" applyBorder="1" applyAlignment="1">
      <alignment horizontal="right" vertical="center"/>
    </xf>
    <xf numFmtId="6" fontId="10" fillId="0" borderId="3" xfId="1" applyFont="1" applyFill="1" applyBorder="1" applyAlignment="1">
      <alignment horizontal="right" vertical="center"/>
    </xf>
    <xf numFmtId="6" fontId="10" fillId="5" borderId="4" xfId="1" applyFont="1" applyFill="1" applyBorder="1" applyAlignment="1">
      <alignment horizontal="right" vertical="center"/>
    </xf>
    <xf numFmtId="6" fontId="10" fillId="5" borderId="2" xfId="1" applyFont="1" applyFill="1" applyBorder="1" applyAlignment="1">
      <alignment horizontal="right" vertical="center"/>
    </xf>
    <xf numFmtId="6" fontId="10" fillId="5" borderId="3" xfId="1" applyFont="1" applyFill="1" applyBorder="1" applyAlignment="1">
      <alignment horizontal="right" vertical="center"/>
    </xf>
    <xf numFmtId="6" fontId="8" fillId="5" borderId="4" xfId="1" applyFont="1" applyFill="1" applyBorder="1" applyAlignment="1" applyProtection="1">
      <alignment horizontal="right" vertical="center" shrinkToFit="1"/>
    </xf>
    <xf numFmtId="6" fontId="8" fillId="5" borderId="2" xfId="1" applyFont="1" applyFill="1" applyBorder="1" applyAlignment="1" applyProtection="1">
      <alignment horizontal="right" vertical="center" shrinkToFit="1"/>
    </xf>
    <xf numFmtId="6" fontId="8" fillId="5" borderId="3" xfId="1" applyFont="1" applyFill="1" applyBorder="1" applyAlignment="1" applyProtection="1">
      <alignment horizontal="right" vertical="center" shrinkToFit="1"/>
    </xf>
    <xf numFmtId="0" fontId="10" fillId="4" borderId="4" xfId="0" applyFont="1" applyFill="1" applyBorder="1" applyAlignment="1">
      <alignment horizontal="center" vertical="center"/>
    </xf>
    <xf numFmtId="0" fontId="10" fillId="4" borderId="2" xfId="0" applyFont="1" applyFill="1" applyBorder="1" applyAlignment="1">
      <alignment horizontal="center" vertical="center"/>
    </xf>
    <xf numFmtId="0" fontId="10" fillId="4" borderId="3" xfId="0" applyFont="1" applyFill="1" applyBorder="1" applyAlignment="1">
      <alignment horizontal="center" vertical="center"/>
    </xf>
    <xf numFmtId="6" fontId="10" fillId="0" borderId="4" xfId="1" applyFont="1" applyFill="1" applyBorder="1" applyAlignment="1" applyProtection="1">
      <alignment vertical="center" shrinkToFit="1"/>
    </xf>
    <xf numFmtId="6" fontId="10" fillId="0" borderId="2" xfId="1" applyFont="1" applyFill="1" applyBorder="1" applyAlignment="1" applyProtection="1">
      <alignment vertical="center" shrinkToFit="1"/>
    </xf>
    <xf numFmtId="6" fontId="10" fillId="0" borderId="3" xfId="1" applyFont="1" applyFill="1" applyBorder="1" applyAlignment="1" applyProtection="1">
      <alignment vertical="center" shrinkToFit="1"/>
    </xf>
    <xf numFmtId="0" fontId="10" fillId="0" borderId="4" xfId="0" applyFont="1" applyBorder="1" applyAlignment="1">
      <alignment horizontal="center" vertical="center" wrapText="1"/>
    </xf>
    <xf numFmtId="0" fontId="10" fillId="0" borderId="2" xfId="0" applyFont="1" applyBorder="1" applyAlignment="1">
      <alignment horizontal="center" vertical="center"/>
    </xf>
    <xf numFmtId="0" fontId="10" fillId="0" borderId="4" xfId="0" applyFont="1" applyBorder="1" applyAlignment="1">
      <alignment horizontal="center" vertical="center"/>
    </xf>
    <xf numFmtId="6" fontId="6" fillId="0" borderId="19" xfId="0" applyNumberFormat="1" applyFont="1" applyBorder="1" applyAlignment="1">
      <alignment horizontal="center" vertical="center"/>
    </xf>
    <xf numFmtId="6" fontId="6" fillId="0" borderId="20" xfId="0" applyNumberFormat="1" applyFont="1" applyBorder="1" applyAlignment="1">
      <alignment horizontal="center" vertical="center"/>
    </xf>
    <xf numFmtId="6" fontId="6" fillId="0" borderId="22" xfId="0" applyNumberFormat="1" applyFont="1" applyBorder="1" applyAlignment="1">
      <alignment horizontal="center" vertical="center"/>
    </xf>
    <xf numFmtId="6" fontId="10" fillId="0" borderId="0" xfId="1" applyFont="1" applyBorder="1" applyAlignment="1">
      <alignment horizontal="center" vertical="center"/>
    </xf>
    <xf numFmtId="0" fontId="8" fillId="0" borderId="0" xfId="0" applyFont="1" applyAlignment="1">
      <alignment horizontal="center" vertical="center" shrinkToFit="1"/>
    </xf>
    <xf numFmtId="0" fontId="8" fillId="0" borderId="1" xfId="0" applyFont="1" applyBorder="1" applyAlignment="1">
      <alignment horizontal="center" vertical="center" shrinkToFit="1"/>
    </xf>
    <xf numFmtId="14" fontId="8" fillId="0" borderId="2" xfId="0" applyNumberFormat="1" applyFont="1" applyBorder="1" applyAlignment="1" applyProtection="1">
      <alignment horizontal="center" vertical="center"/>
      <protection locked="0"/>
    </xf>
    <xf numFmtId="14" fontId="8" fillId="0" borderId="4" xfId="0" applyNumberFormat="1" applyFont="1" applyBorder="1" applyAlignment="1">
      <alignment horizontal="center" vertical="center" shrinkToFit="1"/>
    </xf>
    <xf numFmtId="14" fontId="8" fillId="0" borderId="2" xfId="0" applyNumberFormat="1" applyFont="1" applyBorder="1" applyAlignment="1">
      <alignment horizontal="center" vertical="center" shrinkToFit="1"/>
    </xf>
    <xf numFmtId="0" fontId="21" fillId="0" borderId="0" xfId="0" applyFont="1" applyAlignment="1">
      <alignment horizontal="center" vertical="center" shrinkToFit="1"/>
    </xf>
  </cellXfs>
  <cellStyles count="12">
    <cellStyle name="通貨" xfId="1" builtinId="7"/>
    <cellStyle name="通貨 2" xfId="2" xr:uid="{00000000-0005-0000-0000-000002000000}"/>
    <cellStyle name="通貨 2 2" xfId="3" xr:uid="{00000000-0005-0000-0000-000003000000}"/>
    <cellStyle name="通貨 2 2 2" xfId="4" xr:uid="{00000000-0005-0000-0000-000004000000}"/>
    <cellStyle name="通貨 2 3" xfId="5" xr:uid="{00000000-0005-0000-0000-000005000000}"/>
    <cellStyle name="通貨 3" xfId="6" xr:uid="{00000000-0005-0000-0000-000006000000}"/>
    <cellStyle name="通貨 3 2" xfId="7" xr:uid="{00000000-0005-0000-0000-000007000000}"/>
    <cellStyle name="通貨 4" xfId="8" xr:uid="{00000000-0005-0000-0000-000008000000}"/>
    <cellStyle name="通貨 5" xfId="9" xr:uid="{00000000-0005-0000-0000-000009000000}"/>
    <cellStyle name="標準" xfId="0" builtinId="0"/>
    <cellStyle name="標準 2" xfId="10" xr:uid="{00000000-0005-0000-0000-00000B000000}"/>
    <cellStyle name="標準 3" xfId="11" xr:uid="{00000000-0005-0000-0000-00000C000000}"/>
  </cellStyles>
  <dxfs count="88">
    <dxf>
      <fill>
        <patternFill>
          <bgColor theme="7" tint="0.79998168889431442"/>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ill>
        <patternFill>
          <bgColor theme="7" tint="0.79998168889431442"/>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ill>
        <patternFill>
          <bgColor theme="7" tint="0.79998168889431442"/>
        </patternFill>
      </fill>
    </dxf>
    <dxf>
      <fill>
        <patternFill>
          <bgColor theme="7" tint="0.79998168889431442"/>
        </patternFill>
      </fill>
    </dxf>
    <dxf>
      <fill>
        <patternFill>
          <bgColor theme="7" tint="0.79998168889431442"/>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ill>
        <patternFill>
          <bgColor theme="7" tint="0.79998168889431442"/>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s>
  <tableStyles count="0" defaultTableStyle="TableStyleMedium9"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eetMetadata" Target="metadata.xml"/><Relationship Id="rId3" Type="http://schemas.openxmlformats.org/officeDocument/2006/relationships/worksheet" Target="worksheets/sheet3.xml"/><Relationship Id="rId7" Type="http://schemas.openxmlformats.org/officeDocument/2006/relationships/sharedStrings" Target="sharedString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tyles" Target="styles.xml"/><Relationship Id="rId5" Type="http://schemas.openxmlformats.org/officeDocument/2006/relationships/theme" Target="theme/theme1.xml"/><Relationship Id="rId4" Type="http://schemas.openxmlformats.org/officeDocument/2006/relationships/externalLink" Target="externalLinks/externalLink1.xml"/><Relationship Id="rId9" Type="http://schemas.openxmlformats.org/officeDocument/2006/relationships/calcChain" Target="calcChain.xml"/></Relationships>
</file>

<file path=xl/externalLinks/_rels/externalLink1.xml.rels><?xml version="1.0" encoding="UTF-8" standalone="yes"?>
<Relationships xmlns="http://schemas.openxmlformats.org/package/2006/relationships"><Relationship Id="rId2" Type="http://schemas.openxmlformats.org/officeDocument/2006/relationships/externalLinkPath" Target="file:///\\133.35.207.122\&#20840;&#20307;&#20849;&#26377;\04%20&#32207;&#21209;&#32076;&#29702;&#37096;&#38272;\04%20&#27835;&#39443;&#32076;&#29702;&#23460;\43%20&#31639;&#23450;&#22522;&#28310;&#25913;&#35330;&#12539;&#22865;&#32004;&#26360;&#25913;&#35330;\&#33256;&#24202;&#35430;&#39443;&#30740;&#31350;&#32076;&#36027;&#12509;&#12452;&#12531;&#12488;&#34920;(&#20877;&#29983;&#21307;&#30274;&#31561;&#35069;&#21697;)_Ver.3.0.xlsx" TargetMode="External"/><Relationship Id="rId1" Type="http://schemas.openxmlformats.org/officeDocument/2006/relationships/externalLinkPath" Target="/04%20&#32207;&#21209;&#32076;&#29702;&#37096;&#38272;/04%20&#27835;&#39443;&#32076;&#29702;&#23460;/43%20&#31639;&#23450;&#22522;&#28310;&#25913;&#35330;&#12539;&#22865;&#32004;&#26360;&#25913;&#35330;/&#33256;&#24202;&#35430;&#39443;&#30740;&#31350;&#32076;&#36027;&#12509;&#12452;&#12531;&#12488;&#34920;(&#20877;&#29983;&#21307;&#30274;&#31561;&#35069;&#21697;)_Ver.3.0.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xxl21:alternateUrls>
      <xxl21:absoluteUrl r:id="rId2"/>
    </xxl21:alternateUrls>
    <sheetNames>
      <sheetName val="ポイント表(Ver.3.0)"/>
      <sheetName val="別紙1 項目H・L・N算出内訳"/>
      <sheetName val="治験経費算定表(Ver.3.0)"/>
      <sheetName val="経費の配分について(Ver.3.0)"/>
    </sheetNames>
    <sheetDataSet>
      <sheetData sheetId="0" refreshError="1">
        <row r="29">
          <cell r="I29">
            <v>0</v>
          </cell>
        </row>
        <row r="30">
          <cell r="N30">
            <v>16</v>
          </cell>
        </row>
      </sheetData>
      <sheetData sheetId="1" refreshError="1"/>
      <sheetData sheetId="2" refreshError="1"/>
      <sheetData sheetId="3" refreshError="1"/>
    </sheetDataSet>
  </externalBook>
</externalLink>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02A10B8-62F9-409D-ADDA-EC5CEEB481FE}">
  <sheetPr>
    <tabColor rgb="FFFF0000"/>
  </sheetPr>
  <dimension ref="A1:AF36"/>
  <sheetViews>
    <sheetView zoomScaleNormal="100" zoomScaleSheetLayoutView="100" workbookViewId="0">
      <selection activeCell="S7" sqref="S7"/>
    </sheetView>
  </sheetViews>
  <sheetFormatPr defaultRowHeight="27.75" customHeight="1" x14ac:dyDescent="0.15"/>
  <cols>
    <col min="1" max="1" width="4.125" style="140" customWidth="1"/>
    <col min="2" max="2" width="21.875" style="141" customWidth="1"/>
    <col min="3" max="4" width="4.375" style="140" customWidth="1"/>
    <col min="5" max="5" width="17.625" style="140" customWidth="1"/>
    <col min="6" max="7" width="4.375" style="140" customWidth="1"/>
    <col min="8" max="8" width="17.625" style="140" customWidth="1"/>
    <col min="9" max="10" width="4.375" style="140" customWidth="1"/>
    <col min="11" max="11" width="17.625" style="140" customWidth="1"/>
    <col min="12" max="13" width="4.375" style="140" customWidth="1"/>
    <col min="14" max="14" width="17.625" customWidth="1"/>
    <col min="15" max="15" width="4.375" customWidth="1"/>
    <col min="16" max="16" width="6.5" customWidth="1"/>
  </cols>
  <sheetData>
    <row r="1" spans="1:32" ht="27.75" customHeight="1" thickBot="1" x14ac:dyDescent="0.2">
      <c r="A1" s="204" t="s">
        <v>163</v>
      </c>
      <c r="B1" s="204"/>
      <c r="C1" s="204"/>
      <c r="D1" s="204"/>
      <c r="E1" s="204"/>
      <c r="F1" s="204"/>
      <c r="G1" s="204"/>
      <c r="H1" s="204"/>
      <c r="I1" s="204"/>
      <c r="J1" s="204"/>
      <c r="K1" s="204"/>
      <c r="L1" s="204"/>
      <c r="M1" s="204"/>
      <c r="N1" s="204"/>
      <c r="O1" s="204"/>
      <c r="Q1" t="s">
        <v>197</v>
      </c>
    </row>
    <row r="2" spans="1:32" ht="27.75" customHeight="1" thickBot="1" x14ac:dyDescent="0.2">
      <c r="A2" s="220" t="s">
        <v>29</v>
      </c>
      <c r="B2" s="221"/>
      <c r="C2" s="205"/>
      <c r="D2" s="206"/>
      <c r="E2" s="206"/>
      <c r="F2" s="206"/>
      <c r="G2" s="206"/>
      <c r="H2" s="206"/>
      <c r="I2" s="206"/>
      <c r="J2" s="206"/>
      <c r="K2" s="206"/>
      <c r="L2" s="206"/>
      <c r="M2" s="206"/>
      <c r="N2" s="206"/>
      <c r="O2" s="207"/>
      <c r="Q2" t="s">
        <v>201</v>
      </c>
    </row>
    <row r="3" spans="1:32" ht="27.75" customHeight="1" thickBot="1" x14ac:dyDescent="0.2">
      <c r="A3" s="220" t="s">
        <v>202</v>
      </c>
      <c r="B3" s="221"/>
      <c r="C3" s="208"/>
      <c r="D3" s="209"/>
      <c r="E3" s="209"/>
      <c r="F3" s="209"/>
      <c r="G3" s="209"/>
      <c r="H3" s="209"/>
      <c r="I3" s="209"/>
      <c r="J3" s="209"/>
      <c r="K3" s="209"/>
      <c r="L3" s="209"/>
      <c r="M3" s="209"/>
      <c r="N3" s="209"/>
      <c r="O3" s="210"/>
      <c r="Q3" t="s">
        <v>198</v>
      </c>
    </row>
    <row r="4" spans="1:32" ht="27.75" customHeight="1" x14ac:dyDescent="0.15">
      <c r="A4" s="222" t="s">
        <v>203</v>
      </c>
      <c r="B4" s="223"/>
      <c r="C4" s="211"/>
      <c r="D4" s="212"/>
      <c r="E4" s="212"/>
      <c r="F4" s="212"/>
      <c r="G4" s="212"/>
      <c r="H4" s="212"/>
      <c r="I4" s="212"/>
      <c r="J4" s="212"/>
      <c r="K4" s="212"/>
      <c r="L4" s="212"/>
      <c r="M4" s="212"/>
      <c r="N4" s="212"/>
      <c r="O4" s="213"/>
      <c r="Q4" t="s">
        <v>199</v>
      </c>
    </row>
    <row r="5" spans="1:32" ht="27.75" customHeight="1" x14ac:dyDescent="0.15">
      <c r="A5" s="224"/>
      <c r="B5" s="225"/>
      <c r="C5" s="214"/>
      <c r="D5" s="215"/>
      <c r="E5" s="215"/>
      <c r="F5" s="215"/>
      <c r="G5" s="215"/>
      <c r="H5" s="215"/>
      <c r="I5" s="215"/>
      <c r="J5" s="215"/>
      <c r="K5" s="215"/>
      <c r="L5" s="215"/>
      <c r="M5" s="215"/>
      <c r="N5" s="215"/>
      <c r="O5" s="216"/>
      <c r="Q5" t="s">
        <v>200</v>
      </c>
    </row>
    <row r="6" spans="1:32" ht="27.75" customHeight="1" thickBot="1" x14ac:dyDescent="0.2">
      <c r="A6" s="226"/>
      <c r="B6" s="227"/>
      <c r="C6" s="217"/>
      <c r="D6" s="218"/>
      <c r="E6" s="218"/>
      <c r="F6" s="218"/>
      <c r="G6" s="218"/>
      <c r="H6" s="218"/>
      <c r="I6" s="218"/>
      <c r="J6" s="218"/>
      <c r="K6" s="218"/>
      <c r="L6" s="218"/>
      <c r="M6" s="218"/>
      <c r="N6" s="218"/>
      <c r="O6" s="219"/>
    </row>
    <row r="7" spans="1:32" ht="27.75" customHeight="1" thickBot="1" x14ac:dyDescent="0.2">
      <c r="A7" s="220" t="s">
        <v>30</v>
      </c>
      <c r="B7" s="221"/>
      <c r="C7" s="205"/>
      <c r="D7" s="206"/>
      <c r="E7" s="206"/>
      <c r="F7" s="206"/>
      <c r="G7" s="206"/>
      <c r="H7" s="206"/>
      <c r="I7" s="206"/>
      <c r="J7" s="206"/>
      <c r="K7" s="206"/>
      <c r="L7" s="206"/>
      <c r="M7" s="206"/>
      <c r="N7" s="206"/>
      <c r="O7" s="207"/>
    </row>
    <row r="8" spans="1:32" ht="27.75" customHeight="1" thickBot="1" x14ac:dyDescent="0.2">
      <c r="A8" s="220" t="s">
        <v>33</v>
      </c>
      <c r="B8" s="221"/>
      <c r="C8" s="205"/>
      <c r="D8" s="206"/>
      <c r="E8" s="206"/>
      <c r="F8" s="206"/>
      <c r="G8" s="206"/>
      <c r="H8" s="206"/>
      <c r="I8" s="206"/>
      <c r="J8" s="206"/>
      <c r="K8" s="206"/>
      <c r="L8" s="206"/>
      <c r="M8" s="206"/>
      <c r="N8" s="206"/>
      <c r="O8" s="207"/>
    </row>
    <row r="9" spans="1:32" ht="27.75" customHeight="1" thickBot="1" x14ac:dyDescent="0.2">
      <c r="A9" s="220" t="s">
        <v>204</v>
      </c>
      <c r="B9" s="221"/>
      <c r="C9" s="273"/>
      <c r="D9" s="263"/>
      <c r="E9" s="263"/>
      <c r="F9" s="262" t="s">
        <v>31</v>
      </c>
      <c r="G9" s="262"/>
      <c r="H9" s="263"/>
      <c r="I9" s="263"/>
      <c r="J9" s="263"/>
      <c r="K9" s="136"/>
      <c r="L9" s="136"/>
      <c r="M9" s="136"/>
      <c r="N9" s="136"/>
      <c r="O9" s="137"/>
    </row>
    <row r="10" spans="1:32" ht="27.75" customHeight="1" thickBot="1" x14ac:dyDescent="0.2">
      <c r="A10" s="220" t="s">
        <v>34</v>
      </c>
      <c r="B10" s="221"/>
      <c r="C10" s="205"/>
      <c r="D10" s="206"/>
      <c r="E10" s="138" t="s">
        <v>4</v>
      </c>
      <c r="F10" s="136"/>
      <c r="G10" s="136"/>
      <c r="H10" s="136"/>
      <c r="I10" s="139"/>
      <c r="J10" s="139"/>
      <c r="K10" s="136"/>
      <c r="L10" s="136"/>
      <c r="M10" s="136"/>
      <c r="N10" s="136"/>
      <c r="O10" s="137"/>
    </row>
    <row r="11" spans="1:32" ht="27.75" customHeight="1" x14ac:dyDescent="0.15">
      <c r="M11" s="142"/>
    </row>
    <row r="12" spans="1:32" ht="27.75" customHeight="1" thickBot="1" x14ac:dyDescent="0.2">
      <c r="A12" s="143"/>
      <c r="B12" s="143"/>
      <c r="C12" s="143"/>
      <c r="D12" s="144"/>
      <c r="E12" s="144"/>
      <c r="F12" s="145"/>
      <c r="G12" s="145"/>
      <c r="H12" s="51"/>
      <c r="J12" s="51"/>
      <c r="K12" s="146"/>
      <c r="L12" s="147"/>
      <c r="M12" s="148"/>
      <c r="N12" s="149"/>
      <c r="O12" s="150"/>
      <c r="P12" s="151"/>
    </row>
    <row r="13" spans="1:32" ht="27.75" customHeight="1" thickBot="1" x14ac:dyDescent="0.2">
      <c r="A13" s="264" t="s">
        <v>6</v>
      </c>
      <c r="B13" s="265"/>
      <c r="C13" s="268" t="s">
        <v>7</v>
      </c>
      <c r="D13" s="278" t="s">
        <v>8</v>
      </c>
      <c r="E13" s="279"/>
      <c r="F13" s="279"/>
      <c r="G13" s="279"/>
      <c r="H13" s="279"/>
      <c r="I13" s="279"/>
      <c r="J13" s="279"/>
      <c r="K13" s="279"/>
      <c r="L13" s="279"/>
      <c r="M13" s="279"/>
      <c r="N13" s="279"/>
      <c r="O13" s="280"/>
      <c r="P13" s="10"/>
    </row>
    <row r="14" spans="1:32" ht="27.75" customHeight="1" thickBot="1" x14ac:dyDescent="0.2">
      <c r="A14" s="266"/>
      <c r="B14" s="267"/>
      <c r="C14" s="269"/>
      <c r="D14" s="270" t="s">
        <v>9</v>
      </c>
      <c r="E14" s="271"/>
      <c r="F14" s="272"/>
      <c r="G14" s="270" t="s">
        <v>10</v>
      </c>
      <c r="H14" s="271"/>
      <c r="I14" s="272"/>
      <c r="J14" s="270" t="s">
        <v>11</v>
      </c>
      <c r="K14" s="271"/>
      <c r="L14" s="272"/>
      <c r="M14" s="281" t="s">
        <v>159</v>
      </c>
      <c r="N14" s="282"/>
      <c r="O14" s="283"/>
      <c r="P14" s="152"/>
      <c r="Q14" s="153" t="s">
        <v>188</v>
      </c>
      <c r="R14" s="154"/>
      <c r="S14" s="154"/>
      <c r="T14" s="154"/>
      <c r="U14" s="154"/>
      <c r="V14" s="154"/>
      <c r="W14" s="154"/>
      <c r="X14" s="154"/>
      <c r="Y14" s="154"/>
      <c r="Z14" s="154"/>
      <c r="AA14" s="154"/>
      <c r="AB14" s="154"/>
      <c r="AC14" s="154"/>
      <c r="AD14" s="154"/>
      <c r="AE14" s="154"/>
      <c r="AF14" s="155"/>
    </row>
    <row r="15" spans="1:32" ht="27.75" customHeight="1" thickBot="1" x14ac:dyDescent="0.2">
      <c r="A15" s="156" t="s">
        <v>12</v>
      </c>
      <c r="B15" s="157" t="s">
        <v>164</v>
      </c>
      <c r="C15" s="156">
        <v>10</v>
      </c>
      <c r="D15" s="158"/>
      <c r="E15" s="159"/>
      <c r="F15" s="160"/>
      <c r="G15" s="114"/>
      <c r="H15" s="162" t="s">
        <v>165</v>
      </c>
      <c r="I15" s="163">
        <f>IF(G15&lt;&gt;"",C15*2,0)</f>
        <v>0</v>
      </c>
      <c r="J15" s="114"/>
      <c r="K15" s="162" t="s">
        <v>166</v>
      </c>
      <c r="L15" s="163">
        <f>IF(J15&lt;&gt;"",C15*3,0)</f>
        <v>0</v>
      </c>
      <c r="M15" s="114"/>
      <c r="N15" s="162" t="s">
        <v>167</v>
      </c>
      <c r="O15" s="163">
        <f>IF(M15&lt;&gt;"",F15*5,0)</f>
        <v>0</v>
      </c>
      <c r="P15" s="164">
        <f>F15+I15+L15+O15</f>
        <v>0</v>
      </c>
      <c r="Q15" s="311" t="s">
        <v>184</v>
      </c>
      <c r="R15" s="312"/>
      <c r="S15" s="312"/>
      <c r="T15" s="312"/>
      <c r="U15" s="312"/>
      <c r="V15" s="312"/>
      <c r="W15" s="312"/>
      <c r="X15" s="312"/>
      <c r="Y15" s="312"/>
      <c r="Z15" s="312"/>
      <c r="AA15" s="312"/>
      <c r="AB15" s="312"/>
      <c r="AC15" s="312"/>
      <c r="AD15" s="312"/>
      <c r="AE15" s="312"/>
      <c r="AF15" s="313"/>
    </row>
    <row r="16" spans="1:32" ht="27.75" customHeight="1" thickBot="1" x14ac:dyDescent="0.2">
      <c r="A16" s="156" t="s">
        <v>13</v>
      </c>
      <c r="B16" s="165" t="s">
        <v>168</v>
      </c>
      <c r="C16" s="156">
        <v>1</v>
      </c>
      <c r="D16" s="274" t="s">
        <v>169</v>
      </c>
      <c r="E16" s="275"/>
      <c r="F16" s="113"/>
      <c r="G16" s="166" t="s">
        <v>170</v>
      </c>
      <c r="H16" s="167"/>
      <c r="I16" s="167"/>
      <c r="J16" s="167"/>
      <c r="K16" s="167"/>
      <c r="L16" s="168"/>
      <c r="M16" s="134"/>
      <c r="N16" s="169"/>
      <c r="O16" s="135"/>
      <c r="P16" s="164">
        <f>F16*C16</f>
        <v>0</v>
      </c>
      <c r="Q16" s="311" t="s">
        <v>185</v>
      </c>
      <c r="R16" s="312"/>
      <c r="S16" s="312"/>
      <c r="T16" s="312"/>
      <c r="U16" s="312"/>
      <c r="V16" s="312"/>
      <c r="W16" s="312"/>
      <c r="X16" s="312"/>
      <c r="Y16" s="312"/>
      <c r="Z16" s="312"/>
      <c r="AA16" s="312"/>
      <c r="AB16" s="312"/>
      <c r="AC16" s="312"/>
      <c r="AD16" s="312"/>
      <c r="AE16" s="312"/>
      <c r="AF16" s="313"/>
    </row>
    <row r="17" spans="1:32" ht="27.75" customHeight="1" thickBot="1" x14ac:dyDescent="0.2">
      <c r="A17" s="156" t="s">
        <v>14</v>
      </c>
      <c r="B17" s="165" t="s">
        <v>171</v>
      </c>
      <c r="C17" s="156">
        <v>1</v>
      </c>
      <c r="D17" s="114"/>
      <c r="E17" s="170" t="s">
        <v>172</v>
      </c>
      <c r="F17" s="163">
        <f>IF(D17&lt;&gt;"",C17*1,0)</f>
        <v>0</v>
      </c>
      <c r="G17" s="114"/>
      <c r="H17" s="170" t="s">
        <v>173</v>
      </c>
      <c r="I17" s="171">
        <f>IF(G17&lt;&gt;"",C17*2,0)</f>
        <v>0</v>
      </c>
      <c r="J17" s="114"/>
      <c r="K17" s="170" t="s">
        <v>174</v>
      </c>
      <c r="L17" s="171">
        <f>IF(J17&lt;&gt;"",C17*3,0)</f>
        <v>0</v>
      </c>
      <c r="M17" s="114"/>
      <c r="N17" s="172" t="s">
        <v>175</v>
      </c>
      <c r="O17" s="163">
        <f>IF(M17&lt;&gt;"",F17*5,0)</f>
        <v>0</v>
      </c>
      <c r="P17" s="164">
        <f>F17+I17+L17+O17</f>
        <v>0</v>
      </c>
      <c r="Q17" s="311" t="s">
        <v>190</v>
      </c>
      <c r="R17" s="312"/>
      <c r="S17" s="312"/>
      <c r="T17" s="312"/>
      <c r="U17" s="312"/>
      <c r="V17" s="312"/>
      <c r="W17" s="312"/>
      <c r="X17" s="312"/>
      <c r="Y17" s="312"/>
      <c r="Z17" s="312"/>
      <c r="AA17" s="312"/>
      <c r="AB17" s="312"/>
      <c r="AC17" s="312"/>
      <c r="AD17" s="312"/>
      <c r="AE17" s="312"/>
      <c r="AF17" s="313"/>
    </row>
    <row r="18" spans="1:32" ht="27.75" customHeight="1" thickBot="1" x14ac:dyDescent="0.2">
      <c r="A18" s="156" t="s">
        <v>15</v>
      </c>
      <c r="B18" s="165" t="s">
        <v>176</v>
      </c>
      <c r="C18" s="156">
        <v>1</v>
      </c>
      <c r="D18" s="114"/>
      <c r="E18" s="170" t="s">
        <v>17</v>
      </c>
      <c r="F18" s="163">
        <f>IF(D18&lt;&gt;"",C18*1,0)</f>
        <v>0</v>
      </c>
      <c r="G18" s="114"/>
      <c r="H18" s="170" t="s">
        <v>186</v>
      </c>
      <c r="I18" s="171">
        <f>IF(G18&lt;&gt;"",C18*2,0)</f>
        <v>0</v>
      </c>
      <c r="J18" s="114"/>
      <c r="K18" s="170" t="s">
        <v>187</v>
      </c>
      <c r="L18" s="171">
        <f>IF(J18&lt;&gt;"",C18*3,0)</f>
        <v>0</v>
      </c>
      <c r="M18" s="158"/>
      <c r="N18" s="159"/>
      <c r="O18" s="160"/>
      <c r="P18" s="164">
        <f>F18+I18+L18+O18</f>
        <v>0</v>
      </c>
      <c r="Q18" s="311" t="s">
        <v>54</v>
      </c>
      <c r="R18" s="312"/>
      <c r="S18" s="312"/>
      <c r="T18" s="312"/>
      <c r="U18" s="312"/>
      <c r="V18" s="312"/>
      <c r="W18" s="312"/>
      <c r="X18" s="312"/>
      <c r="Y18" s="312"/>
      <c r="Z18" s="312"/>
      <c r="AA18" s="312"/>
      <c r="AB18" s="312"/>
      <c r="AC18" s="312"/>
      <c r="AD18" s="312"/>
      <c r="AE18" s="312"/>
      <c r="AF18" s="313"/>
    </row>
    <row r="19" spans="1:32" ht="27.75" customHeight="1" thickBot="1" x14ac:dyDescent="0.2">
      <c r="A19" s="156" t="s">
        <v>16</v>
      </c>
      <c r="B19" s="165" t="s">
        <v>177</v>
      </c>
      <c r="C19" s="156">
        <v>1</v>
      </c>
      <c r="D19" s="114"/>
      <c r="E19" s="170" t="s">
        <v>178</v>
      </c>
      <c r="F19" s="163">
        <f>IF(D19&lt;&gt;"",C19*1,0)</f>
        <v>0</v>
      </c>
      <c r="G19" s="158"/>
      <c r="H19" s="159"/>
      <c r="I19" s="160"/>
      <c r="J19" s="114"/>
      <c r="K19" s="170" t="s">
        <v>179</v>
      </c>
      <c r="L19" s="171">
        <f>IF(J19&lt;&gt;"",C19*3,0)</f>
        <v>0</v>
      </c>
      <c r="M19" s="158"/>
      <c r="N19" s="159"/>
      <c r="O19" s="160"/>
      <c r="P19" s="164">
        <f>F19+I19+L19+O19</f>
        <v>0</v>
      </c>
      <c r="Q19" s="311" t="s">
        <v>190</v>
      </c>
      <c r="R19" s="312"/>
      <c r="S19" s="312"/>
      <c r="T19" s="312"/>
      <c r="U19" s="312"/>
      <c r="V19" s="312"/>
      <c r="W19" s="312"/>
      <c r="X19" s="312"/>
      <c r="Y19" s="312"/>
      <c r="Z19" s="312"/>
      <c r="AA19" s="312"/>
      <c r="AB19" s="312"/>
      <c r="AC19" s="312"/>
      <c r="AD19" s="312"/>
      <c r="AE19" s="312"/>
      <c r="AF19" s="313"/>
    </row>
    <row r="20" spans="1:32" ht="27.75" customHeight="1" thickBot="1" x14ac:dyDescent="0.2">
      <c r="A20" s="156" t="s">
        <v>18</v>
      </c>
      <c r="B20" s="165" t="s">
        <v>180</v>
      </c>
      <c r="C20" s="156">
        <v>1</v>
      </c>
      <c r="D20" s="274" t="s">
        <v>169</v>
      </c>
      <c r="E20" s="275"/>
      <c r="F20" s="113"/>
      <c r="G20" s="166" t="s">
        <v>170</v>
      </c>
      <c r="H20" s="167"/>
      <c r="I20" s="167"/>
      <c r="J20" s="167"/>
      <c r="K20" s="167"/>
      <c r="L20" s="168"/>
      <c r="M20" s="134"/>
      <c r="N20" s="169"/>
      <c r="O20" s="135"/>
      <c r="P20" s="164">
        <f>F20*C20</f>
        <v>0</v>
      </c>
      <c r="Q20" s="311" t="s">
        <v>189</v>
      </c>
      <c r="R20" s="312"/>
      <c r="S20" s="312"/>
      <c r="T20" s="312"/>
      <c r="U20" s="312"/>
      <c r="V20" s="312"/>
      <c r="W20" s="312"/>
      <c r="X20" s="312"/>
      <c r="Y20" s="312"/>
      <c r="Z20" s="312"/>
      <c r="AA20" s="312"/>
      <c r="AB20" s="312"/>
      <c r="AC20" s="312"/>
      <c r="AD20" s="312"/>
      <c r="AE20" s="312"/>
      <c r="AF20" s="313"/>
    </row>
    <row r="21" spans="1:32" ht="27.75" customHeight="1" thickBot="1" x14ac:dyDescent="0.2">
      <c r="A21" s="156" t="s">
        <v>21</v>
      </c>
      <c r="B21" s="157" t="s">
        <v>181</v>
      </c>
      <c r="C21" s="156">
        <v>1</v>
      </c>
      <c r="D21" s="114"/>
      <c r="E21" s="162" t="s">
        <v>182</v>
      </c>
      <c r="F21" s="163">
        <f>IF(D21&lt;&gt;"",C21*1,0)</f>
        <v>0</v>
      </c>
      <c r="G21" s="114"/>
      <c r="H21" s="162" t="s">
        <v>183</v>
      </c>
      <c r="I21" s="171">
        <f>IF(G21&lt;&gt;"",C21*2,0)</f>
        <v>0</v>
      </c>
      <c r="J21" s="158"/>
      <c r="K21" s="159"/>
      <c r="L21" s="160"/>
      <c r="M21" s="158"/>
      <c r="N21" s="159"/>
      <c r="O21" s="160"/>
      <c r="P21" s="164">
        <f>F21+I21+L21+O21</f>
        <v>0</v>
      </c>
      <c r="Q21" s="311" t="s">
        <v>190</v>
      </c>
      <c r="R21" s="312"/>
      <c r="S21" s="312"/>
      <c r="T21" s="312"/>
      <c r="U21" s="312"/>
      <c r="V21" s="312"/>
      <c r="W21" s="312"/>
      <c r="X21" s="312"/>
      <c r="Y21" s="312"/>
      <c r="Z21" s="312"/>
      <c r="AA21" s="312"/>
      <c r="AB21" s="312"/>
      <c r="AC21" s="312"/>
      <c r="AD21" s="312"/>
      <c r="AE21" s="312"/>
      <c r="AF21" s="313"/>
    </row>
    <row r="22" spans="1:32" ht="27.75" customHeight="1" thickBot="1" x14ac:dyDescent="0.2">
      <c r="A22" s="260" t="s">
        <v>192</v>
      </c>
      <c r="B22" s="299" t="s">
        <v>154</v>
      </c>
      <c r="C22" s="260">
        <v>2</v>
      </c>
      <c r="D22" s="301" t="s">
        <v>155</v>
      </c>
      <c r="E22" s="302"/>
      <c r="F22" s="303"/>
      <c r="G22" s="303"/>
      <c r="H22" s="173" t="s">
        <v>156</v>
      </c>
      <c r="I22" s="174"/>
      <c r="J22" s="173"/>
      <c r="K22" s="175"/>
      <c r="L22" s="176"/>
      <c r="M22" s="177"/>
      <c r="N22" s="178"/>
      <c r="O22" s="179"/>
      <c r="P22" s="304">
        <f>F23+I23+L23+O23</f>
        <v>0</v>
      </c>
      <c r="Q22" s="305" t="s">
        <v>191</v>
      </c>
      <c r="R22" s="306"/>
      <c r="S22" s="306"/>
      <c r="T22" s="306"/>
      <c r="U22" s="306"/>
      <c r="V22" s="306"/>
      <c r="W22" s="306"/>
      <c r="X22" s="306"/>
      <c r="Y22" s="306"/>
      <c r="Z22" s="306"/>
      <c r="AA22" s="306"/>
      <c r="AB22" s="306"/>
      <c r="AC22" s="306"/>
      <c r="AD22" s="306"/>
      <c r="AE22" s="306"/>
      <c r="AF22" s="307"/>
    </row>
    <row r="23" spans="1:32" ht="27.75" customHeight="1" thickBot="1" x14ac:dyDescent="0.2">
      <c r="A23" s="261"/>
      <c r="B23" s="300"/>
      <c r="C23" s="261"/>
      <c r="D23" s="161" t="str">
        <f>IF(AND($F$22&gt;0,$F$22&lt;=4),1,"")</f>
        <v/>
      </c>
      <c r="E23" s="162" t="s">
        <v>19</v>
      </c>
      <c r="F23" s="163">
        <f>IF(D23&lt;&gt;"",C22*1,0)</f>
        <v>0</v>
      </c>
      <c r="G23" s="161" t="str">
        <f>IF(AND($F$22&gt;=5,$F$22&lt;=24),1,"")</f>
        <v/>
      </c>
      <c r="H23" s="162" t="s">
        <v>157</v>
      </c>
      <c r="I23" s="171">
        <f>IF(G23&lt;&gt;"",C22*3,0)</f>
        <v>0</v>
      </c>
      <c r="J23" s="161" t="str">
        <f>IF(AND($F$22&gt;=25,$F$22&lt;=48),1,"")</f>
        <v/>
      </c>
      <c r="K23" s="162" t="s">
        <v>20</v>
      </c>
      <c r="L23" s="171">
        <f>IF(J23&lt;&gt;"",C22*5,0)</f>
        <v>0</v>
      </c>
      <c r="M23" s="161" t="str">
        <f>IF(AND($F$22&gt;=49),1,"")</f>
        <v/>
      </c>
      <c r="N23" s="180" t="s">
        <v>158</v>
      </c>
      <c r="O23" s="171">
        <f>IF(M23&lt;&gt;"",C22*8+ROUNDDOWN((F22-48)/24,0)*3,0)</f>
        <v>0</v>
      </c>
      <c r="P23" s="304"/>
      <c r="Q23" s="308"/>
      <c r="R23" s="309"/>
      <c r="S23" s="309"/>
      <c r="T23" s="309"/>
      <c r="U23" s="309"/>
      <c r="V23" s="309"/>
      <c r="W23" s="309"/>
      <c r="X23" s="309"/>
      <c r="Y23" s="309"/>
      <c r="Z23" s="309"/>
      <c r="AA23" s="309"/>
      <c r="AB23" s="309"/>
      <c r="AC23" s="309"/>
      <c r="AD23" s="309"/>
      <c r="AE23" s="309"/>
      <c r="AF23" s="310"/>
    </row>
    <row r="24" spans="1:32" ht="27.75" customHeight="1" thickBot="1" x14ac:dyDescent="0.2">
      <c r="A24" s="181"/>
      <c r="B24" s="182"/>
      <c r="C24" s="181"/>
      <c r="D24" s="183"/>
      <c r="E24" s="149"/>
      <c r="F24" s="184"/>
      <c r="G24" s="148"/>
      <c r="H24" s="181"/>
      <c r="I24" s="150"/>
      <c r="J24" s="148"/>
      <c r="K24" s="294" t="s">
        <v>35</v>
      </c>
      <c r="L24" s="295"/>
      <c r="M24" s="296"/>
      <c r="N24" s="297">
        <f>SUM(P15:P21)</f>
        <v>0</v>
      </c>
      <c r="O24" s="298"/>
      <c r="P24" s="164"/>
    </row>
    <row r="25" spans="1:32" ht="27.75" customHeight="1" x14ac:dyDescent="0.15">
      <c r="A25" s="181"/>
      <c r="B25" s="182"/>
      <c r="C25" s="181"/>
      <c r="D25" s="183"/>
      <c r="E25" s="149"/>
      <c r="F25" s="184"/>
      <c r="G25" s="148"/>
      <c r="H25" s="181"/>
      <c r="I25" s="150"/>
      <c r="J25" s="148"/>
      <c r="K25" s="181"/>
      <c r="L25" s="150"/>
      <c r="M25" s="148"/>
      <c r="N25" s="181"/>
      <c r="O25" s="150"/>
      <c r="P25" s="185"/>
    </row>
    <row r="26" spans="1:32" ht="27.75" customHeight="1" thickBot="1" x14ac:dyDescent="0.2">
      <c r="A26" s="141" t="s">
        <v>36</v>
      </c>
      <c r="Q26" s="314" t="s">
        <v>215</v>
      </c>
      <c r="R26" s="315"/>
      <c r="S26" s="315"/>
      <c r="T26" s="315"/>
      <c r="U26" s="315"/>
      <c r="V26" s="315"/>
      <c r="W26" s="315"/>
      <c r="X26" s="315"/>
      <c r="Y26" s="315"/>
      <c r="Z26" s="315"/>
      <c r="AA26" s="315"/>
      <c r="AB26" s="315"/>
      <c r="AC26" s="315"/>
      <c r="AD26" s="315"/>
      <c r="AE26" s="315"/>
      <c r="AF26" s="316"/>
    </row>
    <row r="27" spans="1:32" ht="27.75" customHeight="1" thickBot="1" x14ac:dyDescent="0.2">
      <c r="A27" s="220" t="s">
        <v>36</v>
      </c>
      <c r="B27" s="285"/>
      <c r="C27" s="284" t="s">
        <v>42</v>
      </c>
      <c r="D27" s="285"/>
      <c r="E27" s="186" t="s">
        <v>43</v>
      </c>
      <c r="H27" s="141" t="s">
        <v>50</v>
      </c>
      <c r="I27" s="47"/>
      <c r="J27" s="187" t="s">
        <v>3</v>
      </c>
      <c r="K27" s="323" t="s">
        <v>51</v>
      </c>
      <c r="L27" s="323"/>
      <c r="M27" s="324" t="s">
        <v>53</v>
      </c>
      <c r="N27" s="324"/>
      <c r="O27" s="324"/>
      <c r="Q27" s="317" t="s">
        <v>216</v>
      </c>
      <c r="R27" s="318"/>
      <c r="S27" s="318"/>
      <c r="T27" s="318"/>
      <c r="U27" s="318"/>
      <c r="V27" s="318"/>
      <c r="W27" s="318"/>
      <c r="X27" s="318"/>
      <c r="Y27" s="318"/>
      <c r="Z27" s="318"/>
      <c r="AA27" s="318"/>
      <c r="AB27" s="318"/>
      <c r="AC27" s="318"/>
      <c r="AD27" s="318"/>
      <c r="AE27" s="318"/>
      <c r="AF27" s="319"/>
    </row>
    <row r="28" spans="1:32" ht="27.75" customHeight="1" x14ac:dyDescent="0.15">
      <c r="A28" s="244" t="s">
        <v>44</v>
      </c>
      <c r="B28" s="245"/>
      <c r="C28" s="45"/>
      <c r="D28" s="188" t="s">
        <v>38</v>
      </c>
      <c r="E28" s="5"/>
      <c r="H28" s="286" t="s">
        <v>52</v>
      </c>
      <c r="I28" s="287"/>
      <c r="J28" s="288"/>
      <c r="K28" s="289"/>
      <c r="L28" s="290"/>
      <c r="M28" s="291"/>
      <c r="N28" s="292"/>
      <c r="O28" s="293"/>
      <c r="P28" s="189">
        <f>IF(F22&gt;=53,53,52)</f>
        <v>52</v>
      </c>
      <c r="Q28" s="314" t="s">
        <v>212</v>
      </c>
      <c r="R28" s="315"/>
      <c r="S28" s="315"/>
      <c r="T28" s="315"/>
      <c r="U28" s="315"/>
      <c r="V28" s="315"/>
      <c r="W28" s="315"/>
      <c r="X28" s="315"/>
      <c r="Y28" s="315"/>
      <c r="Z28" s="315"/>
      <c r="AA28" s="315"/>
      <c r="AB28" s="315"/>
      <c r="AC28" s="315"/>
      <c r="AD28" s="315"/>
      <c r="AE28" s="315"/>
      <c r="AF28" s="316"/>
    </row>
    <row r="29" spans="1:32" s="141" customFormat="1" ht="27.75" customHeight="1" x14ac:dyDescent="0.15">
      <c r="A29" s="276" t="s">
        <v>45</v>
      </c>
      <c r="B29" s="277"/>
      <c r="C29" s="9"/>
      <c r="D29" s="190" t="s">
        <v>38</v>
      </c>
      <c r="E29" s="6"/>
      <c r="H29" s="325" t="str">
        <f>IF($I$27=1,"-","マイルストーン2回目")</f>
        <v>マイルストーン2回目</v>
      </c>
      <c r="I29" s="326"/>
      <c r="J29" s="327"/>
      <c r="K29" s="328"/>
      <c r="L29" s="329"/>
      <c r="M29" s="233"/>
      <c r="N29" s="234"/>
      <c r="O29" s="235"/>
      <c r="P29" s="189"/>
      <c r="Q29" s="191" t="s">
        <v>213</v>
      </c>
      <c r="R29" s="192"/>
      <c r="S29" s="192"/>
      <c r="T29" s="192"/>
      <c r="U29" s="192"/>
      <c r="V29" s="192"/>
      <c r="W29" s="192"/>
      <c r="X29" s="192"/>
      <c r="Y29" s="192"/>
      <c r="Z29" s="192"/>
      <c r="AA29" s="192"/>
      <c r="AB29" s="192"/>
      <c r="AC29" s="192"/>
      <c r="AD29" s="192"/>
      <c r="AE29" s="192"/>
      <c r="AF29" s="193"/>
    </row>
    <row r="30" spans="1:32" s="141" customFormat="1" ht="27.75" customHeight="1" x14ac:dyDescent="0.15">
      <c r="A30" s="276" t="s">
        <v>46</v>
      </c>
      <c r="B30" s="277"/>
      <c r="C30" s="9"/>
      <c r="D30" s="190" t="s">
        <v>3</v>
      </c>
      <c r="E30" s="7"/>
      <c r="H30" s="325" t="str" cm="1">
        <f t="array" ref="H30">IFERROR(_xlfn.IFS(AND($F$22&gt;=53,$I$27=4),"マイルストーン3回目",OR($I$27=1,I$27=2,$F$19&lt;=52),"-"),"")</f>
        <v>-</v>
      </c>
      <c r="I30" s="326"/>
      <c r="J30" s="327"/>
      <c r="K30" s="328"/>
      <c r="L30" s="329"/>
      <c r="M30" s="233"/>
      <c r="N30" s="234"/>
      <c r="O30" s="235"/>
      <c r="P30" s="189"/>
      <c r="Q30" s="194"/>
      <c r="R30" s="195" t="s">
        <v>214</v>
      </c>
      <c r="S30" s="196">
        <v>52</v>
      </c>
      <c r="T30" s="197">
        <v>53</v>
      </c>
      <c r="U30"/>
      <c r="V30"/>
      <c r="W30"/>
      <c r="X30"/>
      <c r="Y30"/>
      <c r="Z30"/>
      <c r="AA30"/>
      <c r="AB30"/>
      <c r="AC30"/>
      <c r="AD30"/>
      <c r="AE30"/>
      <c r="AF30" s="198"/>
    </row>
    <row r="31" spans="1:32" s="141" customFormat="1" ht="27.75" customHeight="1" thickBot="1" x14ac:dyDescent="0.2">
      <c r="A31" s="276" t="s">
        <v>47</v>
      </c>
      <c r="B31" s="277"/>
      <c r="C31" s="9"/>
      <c r="D31" s="190" t="s">
        <v>3</v>
      </c>
      <c r="E31" s="8"/>
      <c r="H31" s="236" t="str" cm="1">
        <f t="array" ref="H31">IFERROR(_xlfn.IFS(AND($F$22&gt;=53,$I$27=4),"マイルストーン4回目",OR($I$27=1,I$27=2,$F$19&lt;=52),"-"),"")</f>
        <v>-</v>
      </c>
      <c r="I31" s="237"/>
      <c r="J31" s="238"/>
      <c r="K31" s="239"/>
      <c r="L31" s="240"/>
      <c r="M31" s="241"/>
      <c r="N31" s="242"/>
      <c r="O31" s="243"/>
      <c r="P31" s="189"/>
      <c r="Q31" s="194"/>
      <c r="R31" s="320" t="s">
        <v>50</v>
      </c>
      <c r="S31" s="190">
        <v>1</v>
      </c>
      <c r="T31" s="190">
        <v>1</v>
      </c>
      <c r="U31"/>
      <c r="V31"/>
      <c r="W31"/>
      <c r="X31"/>
      <c r="Y31"/>
      <c r="Z31"/>
      <c r="AA31"/>
      <c r="AB31"/>
      <c r="AC31"/>
      <c r="AD31"/>
      <c r="AE31"/>
      <c r="AF31" s="198"/>
    </row>
    <row r="32" spans="1:32" s="141" customFormat="1" ht="27.75" customHeight="1" thickBot="1" x14ac:dyDescent="0.2">
      <c r="A32" s="276" t="s">
        <v>48</v>
      </c>
      <c r="B32" s="277"/>
      <c r="C32" s="9"/>
      <c r="D32" s="190" t="s">
        <v>3</v>
      </c>
      <c r="E32" s="8"/>
      <c r="F32" s="140"/>
      <c r="G32" s="140"/>
      <c r="H32" s="141" t="s">
        <v>37</v>
      </c>
      <c r="I32" s="199"/>
      <c r="J32" s="140"/>
      <c r="K32" s="200"/>
      <c r="L32" s="200"/>
      <c r="M32" s="200"/>
      <c r="N32" s="200"/>
      <c r="O32" s="200"/>
      <c r="P32" s="189"/>
      <c r="Q32" s="194"/>
      <c r="R32" s="321"/>
      <c r="S32" s="190">
        <v>2</v>
      </c>
      <c r="T32" s="190">
        <v>2</v>
      </c>
      <c r="U32"/>
      <c r="V32"/>
      <c r="W32"/>
      <c r="X32"/>
      <c r="Y32"/>
      <c r="Z32"/>
      <c r="AA32"/>
      <c r="AB32"/>
      <c r="AC32"/>
      <c r="AD32"/>
      <c r="AE32"/>
      <c r="AF32" s="198"/>
    </row>
    <row r="33" spans="1:32" ht="27.75" customHeight="1" x14ac:dyDescent="0.15">
      <c r="A33" s="276" t="s">
        <v>41</v>
      </c>
      <c r="B33" s="277"/>
      <c r="C33" s="9"/>
      <c r="D33" s="190" t="s">
        <v>3</v>
      </c>
      <c r="E33" s="8"/>
      <c r="H33" s="244" t="s">
        <v>205</v>
      </c>
      <c r="I33" s="245"/>
      <c r="J33" s="246" t="s">
        <v>206</v>
      </c>
      <c r="K33" s="247"/>
      <c r="L33" s="247"/>
      <c r="M33" s="247"/>
      <c r="N33" s="247"/>
      <c r="O33" s="248"/>
      <c r="P33" s="189"/>
      <c r="Q33" s="194"/>
      <c r="R33" s="322"/>
      <c r="S33" s="190"/>
      <c r="T33" s="190">
        <v>4</v>
      </c>
      <c r="AF33" s="198"/>
    </row>
    <row r="34" spans="1:32" ht="27.75" customHeight="1" x14ac:dyDescent="0.15">
      <c r="A34" s="276" t="s">
        <v>49</v>
      </c>
      <c r="B34" s="277"/>
      <c r="C34" s="9"/>
      <c r="D34" s="190" t="s">
        <v>3</v>
      </c>
      <c r="E34" s="44"/>
      <c r="H34" s="249"/>
      <c r="I34" s="250"/>
      <c r="J34" s="255" t="s">
        <v>39</v>
      </c>
      <c r="K34" s="256"/>
      <c r="L34" s="257"/>
      <c r="M34" s="258"/>
      <c r="N34" s="258"/>
      <c r="O34" s="259"/>
      <c r="Q34" s="201"/>
      <c r="R34" s="202"/>
      <c r="S34" s="202"/>
      <c r="T34" s="202"/>
      <c r="U34" s="202"/>
      <c r="V34" s="202"/>
      <c r="W34" s="202"/>
      <c r="X34" s="202"/>
      <c r="Y34" s="202"/>
      <c r="Z34" s="202"/>
      <c r="AA34" s="202"/>
      <c r="AB34" s="202"/>
      <c r="AC34" s="202"/>
      <c r="AD34" s="202"/>
      <c r="AE34" s="202"/>
      <c r="AF34" s="203"/>
    </row>
    <row r="35" spans="1:32" ht="27.75" customHeight="1" x14ac:dyDescent="0.15">
      <c r="H35" s="251"/>
      <c r="I35" s="252"/>
      <c r="J35" s="255" t="s">
        <v>40</v>
      </c>
      <c r="K35" s="256"/>
      <c r="L35" s="257"/>
      <c r="M35" s="258"/>
      <c r="N35" s="258"/>
      <c r="O35" s="259"/>
    </row>
    <row r="36" spans="1:32" ht="27.75" customHeight="1" thickBot="1" x14ac:dyDescent="0.2">
      <c r="H36" s="253"/>
      <c r="I36" s="254"/>
      <c r="J36" s="228" t="s">
        <v>207</v>
      </c>
      <c r="K36" s="229"/>
      <c r="L36" s="230"/>
      <c r="M36" s="231"/>
      <c r="N36" s="231"/>
      <c r="O36" s="232"/>
    </row>
  </sheetData>
  <mergeCells count="78">
    <mergeCell ref="R31:R33"/>
    <mergeCell ref="A34:B34"/>
    <mergeCell ref="K27:L27"/>
    <mergeCell ref="M27:O27"/>
    <mergeCell ref="H30:J30"/>
    <mergeCell ref="K30:L30"/>
    <mergeCell ref="A32:B32"/>
    <mergeCell ref="A33:B33"/>
    <mergeCell ref="A30:B30"/>
    <mergeCell ref="A31:B31"/>
    <mergeCell ref="A27:B27"/>
    <mergeCell ref="A28:B28"/>
    <mergeCell ref="H29:J29"/>
    <mergeCell ref="K29:L29"/>
    <mergeCell ref="M29:O29"/>
    <mergeCell ref="Q28:AF28"/>
    <mergeCell ref="Q26:AF26"/>
    <mergeCell ref="Q27:AF27"/>
    <mergeCell ref="Q15:AF15"/>
    <mergeCell ref="Q16:AF16"/>
    <mergeCell ref="Q17:AF17"/>
    <mergeCell ref="Q18:AF18"/>
    <mergeCell ref="P22:P23"/>
    <mergeCell ref="Q22:AF23"/>
    <mergeCell ref="Q19:AF19"/>
    <mergeCell ref="Q21:AF21"/>
    <mergeCell ref="Q20:AF20"/>
    <mergeCell ref="A8:B8"/>
    <mergeCell ref="C8:O8"/>
    <mergeCell ref="A29:B29"/>
    <mergeCell ref="A10:B10"/>
    <mergeCell ref="C10:D10"/>
    <mergeCell ref="D13:O13"/>
    <mergeCell ref="M14:O14"/>
    <mergeCell ref="C27:D27"/>
    <mergeCell ref="H28:J28"/>
    <mergeCell ref="K28:L28"/>
    <mergeCell ref="M28:O28"/>
    <mergeCell ref="K24:M24"/>
    <mergeCell ref="N24:O24"/>
    <mergeCell ref="A22:A23"/>
    <mergeCell ref="B22:B23"/>
    <mergeCell ref="D22:E22"/>
    <mergeCell ref="C22:C23"/>
    <mergeCell ref="F9:G9"/>
    <mergeCell ref="H9:J9"/>
    <mergeCell ref="A13:B14"/>
    <mergeCell ref="C13:C14"/>
    <mergeCell ref="D14:F14"/>
    <mergeCell ref="G14:I14"/>
    <mergeCell ref="J14:L14"/>
    <mergeCell ref="A9:B9"/>
    <mergeCell ref="C9:E9"/>
    <mergeCell ref="D16:E16"/>
    <mergeCell ref="F22:G22"/>
    <mergeCell ref="D20:E20"/>
    <mergeCell ref="J36:K36"/>
    <mergeCell ref="L36:O36"/>
    <mergeCell ref="M30:O30"/>
    <mergeCell ref="H31:J31"/>
    <mergeCell ref="K31:L31"/>
    <mergeCell ref="M31:O31"/>
    <mergeCell ref="H33:I33"/>
    <mergeCell ref="J33:O33"/>
    <mergeCell ref="H34:I36"/>
    <mergeCell ref="J34:K34"/>
    <mergeCell ref="L34:O34"/>
    <mergeCell ref="J35:K35"/>
    <mergeCell ref="L35:O35"/>
    <mergeCell ref="A1:O1"/>
    <mergeCell ref="C2:O2"/>
    <mergeCell ref="C3:O3"/>
    <mergeCell ref="C4:O6"/>
    <mergeCell ref="C7:O7"/>
    <mergeCell ref="A2:B2"/>
    <mergeCell ref="A3:B3"/>
    <mergeCell ref="A4:B6"/>
    <mergeCell ref="A7:B7"/>
  </mergeCells>
  <phoneticPr fontId="2"/>
  <conditionalFormatting sqref="C2:C4 C7:C8 C9:E9 H9:J9 C10:D10 I27 K28:K31 M28:M31 C28:C34 E28:E34 H34 L34:L36">
    <cfRule type="containsBlanks" dxfId="87" priority="8">
      <formula>LEN(TRIM(C2))=0</formula>
    </cfRule>
  </conditionalFormatting>
  <conditionalFormatting sqref="F16">
    <cfRule type="expression" dxfId="86" priority="3" stopIfTrue="1">
      <formula>$F$16=""</formula>
    </cfRule>
  </conditionalFormatting>
  <conditionalFormatting sqref="F20">
    <cfRule type="expression" dxfId="85" priority="2" stopIfTrue="1">
      <formula>$F$16=""</formula>
    </cfRule>
  </conditionalFormatting>
  <conditionalFormatting sqref="F22">
    <cfRule type="containsBlanks" dxfId="84" priority="9">
      <formula>LEN(TRIM(F22))=0</formula>
    </cfRule>
  </conditionalFormatting>
  <dataValidations count="2">
    <dataValidation type="list" allowBlank="1" showInputMessage="1" showErrorMessage="1" sqref="M28:O31" xr:uid="{05630AE5-6832-4581-8CE7-571E868E1021}">
      <formula1>"検体採取時,検査開始時,割付時,来院確認時"</formula1>
    </dataValidation>
    <dataValidation type="list" allowBlank="1" showInputMessage="1" showErrorMessage="1" sqref="I27" xr:uid="{3F312A21-F2E8-409B-B1AE-D2CFA1A6DC16}">
      <formula1>IF($P$28=$S$30,$S$31:$S$32,$T$31:$T$33)</formula1>
    </dataValidation>
  </dataValidations>
  <pageMargins left="0.39370078740157483" right="0.39370078740157483" top="0.35433070866141736" bottom="0.59055118110236227" header="0.27559055118110237" footer="0.39370078740157483"/>
  <pageSetup paperSize="9" scale="70" fitToWidth="0" fitToHeight="0" orientation="portrait" r:id="rId1"/>
  <headerFooter alignWithMargins="0">
    <oddFooter>&amp;R臨床試験研究経費ポイント算出表（体外診断用医薬品）
Ver. 2.0（20240424）</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FE2E74C-BCCC-4DC5-8BAD-EC74FFBE1A0C}">
  <sheetPr>
    <tabColor rgb="FFFFCCFF"/>
  </sheetPr>
  <dimension ref="A1:BQ182"/>
  <sheetViews>
    <sheetView tabSelected="1" zoomScaleNormal="100" zoomScaleSheetLayoutView="100" workbookViewId="0">
      <pane ySplit="5" topLeftCell="A6" activePane="bottomLeft" state="frozen"/>
      <selection pane="bottomLeft" activeCell="AP25" sqref="AP25"/>
    </sheetView>
  </sheetViews>
  <sheetFormatPr defaultColWidth="3.125" defaultRowHeight="15" customHeight="1" outlineLevelRow="3" x14ac:dyDescent="0.15"/>
  <cols>
    <col min="1" max="2" width="3.125" style="4" customWidth="1"/>
    <col min="3" max="12" width="3.125" style="10" customWidth="1"/>
    <col min="13" max="13" width="3.125" style="15" customWidth="1"/>
    <col min="14" max="14" width="3.125" style="14" customWidth="1"/>
    <col min="15" max="15" width="3.125" style="15" customWidth="1"/>
    <col min="16" max="29" width="3.125" style="4" customWidth="1"/>
    <col min="30" max="31" width="3.125" style="10" customWidth="1"/>
    <col min="32" max="33" width="3.5" style="4" customWidth="1"/>
    <col min="34" max="51" width="3.125" style="10" customWidth="1"/>
    <col min="52" max="16384" width="3.125" style="10"/>
  </cols>
  <sheetData>
    <row r="1" spans="1:57" ht="15" customHeight="1" x14ac:dyDescent="0.15">
      <c r="A1" s="330" t="s">
        <v>208</v>
      </c>
      <c r="B1" s="330"/>
      <c r="C1" s="330"/>
      <c r="D1" s="330"/>
      <c r="E1" s="330"/>
      <c r="F1" s="330"/>
      <c r="G1" s="330"/>
      <c r="H1" s="330"/>
      <c r="I1" s="330"/>
      <c r="J1" s="330"/>
      <c r="K1" s="330"/>
      <c r="L1" s="330"/>
      <c r="M1" s="330"/>
      <c r="N1" s="330"/>
      <c r="O1" s="330"/>
      <c r="P1" s="330"/>
      <c r="Q1" s="330"/>
      <c r="R1" s="330"/>
      <c r="S1" s="330"/>
      <c r="T1" s="330"/>
      <c r="U1" s="330"/>
      <c r="V1" s="330"/>
      <c r="W1" s="330"/>
      <c r="X1" s="330"/>
      <c r="Y1" s="330"/>
      <c r="Z1" s="330"/>
      <c r="AA1" s="330"/>
      <c r="AB1" s="330"/>
      <c r="AC1" s="330"/>
      <c r="AD1" s="330"/>
      <c r="AE1" s="330"/>
    </row>
    <row r="2" spans="1:57" ht="15" customHeight="1" x14ac:dyDescent="0.15">
      <c r="A2" s="330"/>
      <c r="B2" s="330"/>
      <c r="C2" s="330"/>
      <c r="D2" s="330"/>
      <c r="E2" s="330"/>
      <c r="F2" s="330"/>
      <c r="G2" s="330"/>
      <c r="H2" s="330"/>
      <c r="I2" s="330"/>
      <c r="J2" s="330"/>
      <c r="K2" s="330"/>
      <c r="L2" s="330"/>
      <c r="M2" s="330"/>
      <c r="N2" s="330"/>
      <c r="O2" s="330"/>
      <c r="P2" s="330"/>
      <c r="Q2" s="330"/>
      <c r="R2" s="330"/>
      <c r="S2" s="330"/>
      <c r="T2" s="330"/>
      <c r="U2" s="330"/>
      <c r="V2" s="330"/>
      <c r="W2" s="330"/>
      <c r="X2" s="330"/>
      <c r="Y2" s="330"/>
      <c r="Z2" s="330"/>
      <c r="AA2" s="330"/>
      <c r="AB2" s="330"/>
      <c r="AC2" s="330"/>
      <c r="AD2" s="330"/>
      <c r="AE2" s="330"/>
    </row>
    <row r="3" spans="1:57" ht="15" customHeight="1" x14ac:dyDescent="0.15">
      <c r="A3" s="331" t="s">
        <v>26</v>
      </c>
      <c r="B3" s="331"/>
      <c r="C3" s="332"/>
      <c r="D3" s="333"/>
      <c r="E3" s="334"/>
      <c r="F3" s="334"/>
      <c r="G3" s="335"/>
      <c r="I3" s="332" t="s">
        <v>29</v>
      </c>
      <c r="J3" s="336"/>
      <c r="K3" s="337"/>
      <c r="L3" s="338" t="str">
        <f>IF('ポイント表(Ver.2.0)'!$C$2="","",'ポイント表(Ver.2.0)'!$C$2)</f>
        <v/>
      </c>
      <c r="M3" s="339"/>
      <c r="N3" s="339"/>
      <c r="O3" s="340"/>
      <c r="P3" s="338" t="s">
        <v>209</v>
      </c>
      <c r="Q3" s="339"/>
      <c r="R3" s="340"/>
      <c r="S3" s="338" t="str">
        <f>IF('ポイント表(Ver.2.0)'!$C$3="","",'ポイント表(Ver.2.0)'!$C$3)</f>
        <v/>
      </c>
      <c r="T3" s="339"/>
      <c r="U3" s="339"/>
      <c r="V3" s="339"/>
      <c r="W3" s="339"/>
      <c r="X3" s="339"/>
      <c r="Y3" s="339"/>
      <c r="Z3" s="339"/>
      <c r="AA3" s="339"/>
      <c r="AB3" s="339"/>
      <c r="AC3" s="341" t="s">
        <v>55</v>
      </c>
      <c r="AD3" s="342"/>
      <c r="AE3" s="342"/>
      <c r="AF3" s="10"/>
      <c r="AG3" s="353" t="s">
        <v>23</v>
      </c>
      <c r="AH3" s="353"/>
      <c r="AI3" s="353"/>
      <c r="AJ3" s="354">
        <v>0.2</v>
      </c>
      <c r="AK3" s="354"/>
      <c r="AL3" s="354"/>
      <c r="AM3" s="343" t="s">
        <v>25</v>
      </c>
      <c r="AN3" s="343"/>
      <c r="AO3" s="343"/>
      <c r="AP3" s="344">
        <v>0.3</v>
      </c>
      <c r="AQ3" s="344"/>
      <c r="AR3" s="344"/>
    </row>
    <row r="4" spans="1:57" ht="15" customHeight="1" x14ac:dyDescent="0.15">
      <c r="I4" s="332" t="s">
        <v>56</v>
      </c>
      <c r="J4" s="336"/>
      <c r="K4" s="337"/>
      <c r="L4" s="355"/>
      <c r="M4" s="356"/>
      <c r="N4" s="356"/>
      <c r="O4" s="357"/>
      <c r="P4" s="358" t="str">
        <f>IFERROR(YEAR(EDATE(L4,-3)),"")</f>
        <v/>
      </c>
      <c r="Q4" s="336"/>
      <c r="R4" s="11" t="s">
        <v>24</v>
      </c>
      <c r="S4" s="338" t="s">
        <v>217</v>
      </c>
      <c r="T4" s="339"/>
      <c r="U4" s="340"/>
      <c r="V4" s="359" t="str">
        <f>IF('ポイント表(Ver.2.0)'!H9="","",'ポイント表(Ver.2.0)'!H9)</f>
        <v/>
      </c>
      <c r="W4" s="359"/>
      <c r="X4" s="359"/>
      <c r="Y4" s="359"/>
      <c r="Z4" s="358" t="str">
        <f>IFERROR(YEAR(EDATE(V4,-3)),"")</f>
        <v/>
      </c>
      <c r="AA4" s="336"/>
      <c r="AB4" s="115" t="s">
        <v>24</v>
      </c>
      <c r="AC4" s="341"/>
      <c r="AD4" s="342"/>
      <c r="AE4" s="342"/>
      <c r="AF4" s="10"/>
      <c r="AG4" s="343" t="s">
        <v>1</v>
      </c>
      <c r="AH4" s="343"/>
      <c r="AI4" s="343"/>
      <c r="AJ4" s="344">
        <v>0.3</v>
      </c>
      <c r="AK4" s="344"/>
      <c r="AL4" s="344"/>
      <c r="AM4" s="343" t="s">
        <v>57</v>
      </c>
      <c r="AN4" s="343"/>
      <c r="AO4" s="343"/>
      <c r="AP4" s="344">
        <v>0.5</v>
      </c>
      <c r="AQ4" s="344"/>
      <c r="AR4" s="344"/>
      <c r="BB4" s="4"/>
      <c r="BC4" s="4"/>
      <c r="BD4" s="4"/>
      <c r="BE4" s="4"/>
    </row>
    <row r="5" spans="1:57" ht="15" customHeight="1" x14ac:dyDescent="0.15">
      <c r="M5" s="10"/>
      <c r="N5" s="10"/>
      <c r="O5" s="10"/>
      <c r="X5" s="10"/>
      <c r="AD5" s="4"/>
      <c r="AE5" s="4"/>
      <c r="BA5" s="4"/>
      <c r="BE5" s="4"/>
    </row>
    <row r="6" spans="1:57" ht="15" customHeight="1" thickBot="1" x14ac:dyDescent="0.2">
      <c r="M6" s="10"/>
      <c r="N6" s="10"/>
      <c r="O6" s="10"/>
      <c r="X6" s="10"/>
      <c r="AD6" s="4"/>
      <c r="AE6" s="4"/>
      <c r="BA6" s="4"/>
      <c r="BE6" s="4"/>
    </row>
    <row r="7" spans="1:57" ht="15" customHeight="1" x14ac:dyDescent="0.15">
      <c r="A7" s="345" t="s">
        <v>210</v>
      </c>
      <c r="B7" s="345"/>
      <c r="C7" s="345"/>
      <c r="D7" s="345"/>
      <c r="E7" s="345"/>
      <c r="F7" s="345"/>
      <c r="G7" s="345"/>
      <c r="H7" s="345"/>
      <c r="I7" s="345"/>
      <c r="J7" s="345"/>
      <c r="L7" s="346">
        <f>K22+K35+K46+K56+K68</f>
        <v>1221792</v>
      </c>
      <c r="M7" s="347"/>
      <c r="N7" s="347"/>
      <c r="O7" s="347"/>
      <c r="P7" s="347"/>
      <c r="Q7" s="347"/>
      <c r="R7" s="348"/>
      <c r="S7" s="12"/>
      <c r="T7" s="12"/>
      <c r="U7" s="12"/>
      <c r="V7" s="12"/>
      <c r="W7" s="12"/>
      <c r="X7" s="12"/>
      <c r="Y7" s="12"/>
      <c r="Z7" s="12"/>
      <c r="AA7" s="12"/>
      <c r="AB7" s="12"/>
      <c r="AC7" s="10"/>
      <c r="AD7" s="13"/>
      <c r="AE7" s="13"/>
      <c r="AF7" s="10"/>
      <c r="AG7" s="10"/>
      <c r="AY7" s="4"/>
      <c r="BC7" s="4"/>
    </row>
    <row r="8" spans="1:57" ht="15" customHeight="1" thickBot="1" x14ac:dyDescent="0.2">
      <c r="A8" s="345"/>
      <c r="B8" s="345"/>
      <c r="C8" s="345"/>
      <c r="D8" s="345"/>
      <c r="E8" s="345"/>
      <c r="F8" s="345"/>
      <c r="G8" s="345"/>
      <c r="H8" s="345"/>
      <c r="I8" s="345"/>
      <c r="J8" s="345"/>
      <c r="K8" s="116"/>
      <c r="L8" s="349"/>
      <c r="M8" s="350"/>
      <c r="N8" s="350"/>
      <c r="O8" s="350"/>
      <c r="P8" s="350"/>
      <c r="Q8" s="350"/>
      <c r="R8" s="351"/>
      <c r="S8" s="117" t="s">
        <v>59</v>
      </c>
      <c r="T8" s="12"/>
      <c r="U8" s="12"/>
      <c r="V8" s="12"/>
      <c r="W8" s="12"/>
      <c r="X8" s="12"/>
      <c r="Y8" s="352">
        <f>IF(ROUNDDOWN(L7/1.1*0.1,0)=S22+W35+W46+W56+W68,ROUNDDOWN(L7/1.1*0.1,0),"error")</f>
        <v>111072</v>
      </c>
      <c r="Z8" s="352"/>
      <c r="AA8" s="352"/>
      <c r="AB8" s="352"/>
      <c r="AC8" s="10" t="s">
        <v>22</v>
      </c>
      <c r="AD8" s="4"/>
      <c r="AE8" s="4"/>
      <c r="AH8" s="4"/>
      <c r="AI8" s="4"/>
      <c r="AJ8" s="4"/>
      <c r="AK8" s="4"/>
      <c r="AL8" s="4"/>
      <c r="AM8" s="4"/>
      <c r="AY8" s="4"/>
      <c r="BC8" s="4"/>
    </row>
    <row r="9" spans="1:57" ht="15" customHeight="1" x14ac:dyDescent="0.15">
      <c r="A9" s="360" t="s">
        <v>144</v>
      </c>
      <c r="B9" s="360"/>
      <c r="C9" s="360"/>
      <c r="D9" s="360"/>
      <c r="E9" s="360"/>
      <c r="F9" s="360"/>
      <c r="G9" s="360"/>
      <c r="H9" s="360"/>
      <c r="I9" s="360"/>
      <c r="J9" s="360"/>
      <c r="K9" s="360"/>
      <c r="L9" s="360"/>
      <c r="M9" s="360"/>
      <c r="N9" s="360"/>
      <c r="O9" s="360"/>
      <c r="P9" s="360"/>
      <c r="Q9" s="360"/>
      <c r="R9" s="360"/>
      <c r="S9" s="360"/>
      <c r="T9" s="360"/>
      <c r="U9" s="360"/>
      <c r="V9" s="360"/>
      <c r="W9" s="360"/>
      <c r="X9" s="360"/>
      <c r="Y9" s="360"/>
      <c r="Z9" s="360"/>
      <c r="AA9" s="360"/>
      <c r="AB9" s="360"/>
      <c r="AC9" s="360"/>
      <c r="AD9" s="360"/>
      <c r="AE9" s="360"/>
      <c r="AF9" s="10"/>
      <c r="AG9" s="10"/>
      <c r="BA9" s="4"/>
      <c r="BE9" s="4"/>
    </row>
    <row r="10" spans="1:57" ht="15" customHeight="1" x14ac:dyDescent="0.15">
      <c r="M10" s="10"/>
      <c r="N10" s="10"/>
      <c r="O10" s="10"/>
      <c r="S10" s="10"/>
      <c r="T10" s="10"/>
      <c r="U10" s="10"/>
      <c r="V10" s="10"/>
      <c r="W10" s="10"/>
      <c r="X10" s="10"/>
      <c r="Y10" s="10"/>
      <c r="Z10" s="10"/>
      <c r="AA10" s="10"/>
      <c r="AB10" s="10"/>
      <c r="AD10" s="4"/>
      <c r="AE10" s="4"/>
    </row>
    <row r="11" spans="1:57" ht="15" customHeight="1" x14ac:dyDescent="0.15">
      <c r="A11" s="10" t="s">
        <v>218</v>
      </c>
      <c r="M11" s="10"/>
      <c r="N11" s="10"/>
      <c r="O11" s="10"/>
      <c r="P11" s="10"/>
      <c r="Q11" s="10"/>
      <c r="R11" s="10"/>
      <c r="S11" s="10"/>
      <c r="T11" s="10"/>
      <c r="U11" s="10"/>
      <c r="V11" s="10"/>
      <c r="W11" s="10"/>
      <c r="X11" s="10"/>
      <c r="Y11" s="10"/>
      <c r="Z11" s="14"/>
      <c r="AA11" s="15"/>
      <c r="AD11" s="4"/>
      <c r="AE11" s="4"/>
      <c r="AF11" s="10"/>
      <c r="AG11" s="10"/>
    </row>
    <row r="12" spans="1:57" ht="15" customHeight="1" x14ac:dyDescent="0.15">
      <c r="A12" s="361" t="s">
        <v>0</v>
      </c>
      <c r="B12" s="362"/>
      <c r="C12" s="362"/>
      <c r="D12" s="362"/>
      <c r="E12" s="362"/>
      <c r="F12" s="362"/>
      <c r="G12" s="362"/>
      <c r="H12" s="362"/>
      <c r="I12" s="362"/>
      <c r="J12" s="362"/>
      <c r="K12" s="361" t="s">
        <v>61</v>
      </c>
      <c r="L12" s="362"/>
      <c r="M12" s="363"/>
      <c r="N12" s="361" t="s">
        <v>32</v>
      </c>
      <c r="O12" s="362"/>
      <c r="P12" s="362"/>
      <c r="Q12" s="362"/>
      <c r="R12" s="362"/>
      <c r="S12" s="362"/>
      <c r="T12" s="362"/>
      <c r="U12" s="362"/>
      <c r="V12" s="362"/>
      <c r="W12" s="362"/>
      <c r="X12" s="362"/>
      <c r="Y12" s="363"/>
      <c r="Z12" s="364" t="s">
        <v>62</v>
      </c>
      <c r="AA12" s="365"/>
      <c r="AB12" s="365"/>
      <c r="AC12" s="365"/>
      <c r="AD12" s="365"/>
      <c r="AE12" s="366"/>
      <c r="AF12" s="10"/>
      <c r="AG12" s="10"/>
    </row>
    <row r="13" spans="1:57" ht="15" customHeight="1" x14ac:dyDescent="0.15">
      <c r="A13" s="341" t="s">
        <v>63</v>
      </c>
      <c r="B13" s="118" t="s">
        <v>64</v>
      </c>
      <c r="C13" s="367" t="s">
        <v>65</v>
      </c>
      <c r="D13" s="367"/>
      <c r="E13" s="367"/>
      <c r="F13" s="367"/>
      <c r="G13" s="367"/>
      <c r="H13" s="367"/>
      <c r="I13" s="367"/>
      <c r="J13" s="368"/>
      <c r="K13" s="369">
        <f>ROUNDDOWN((N13*R13)*110/100,0)</f>
        <v>220000</v>
      </c>
      <c r="L13" s="370"/>
      <c r="M13" s="371"/>
      <c r="N13" s="369">
        <v>200000</v>
      </c>
      <c r="O13" s="370"/>
      <c r="P13" s="370"/>
      <c r="Q13" s="18" t="s">
        <v>2</v>
      </c>
      <c r="R13" s="11">
        <v>1</v>
      </c>
      <c r="S13" s="11" t="s">
        <v>66</v>
      </c>
      <c r="T13" s="339" t="str">
        <f t="shared" ref="T13:W18" si="0">"＋消費税相当額"</f>
        <v>＋消費税相当額</v>
      </c>
      <c r="U13" s="339"/>
      <c r="V13" s="339"/>
      <c r="W13" s="2"/>
      <c r="X13" s="2"/>
      <c r="Y13" s="11"/>
      <c r="Z13" s="19"/>
      <c r="AA13" s="20"/>
      <c r="AB13" s="20"/>
      <c r="AC13" s="20"/>
      <c r="AD13" s="20"/>
      <c r="AE13" s="21"/>
      <c r="AF13" s="10"/>
    </row>
    <row r="14" spans="1:57" ht="15" customHeight="1" x14ac:dyDescent="0.15">
      <c r="A14" s="341"/>
      <c r="B14" s="118" t="s">
        <v>67</v>
      </c>
      <c r="C14" s="367" t="s">
        <v>68</v>
      </c>
      <c r="D14" s="367"/>
      <c r="E14" s="367"/>
      <c r="F14" s="367"/>
      <c r="G14" s="367"/>
      <c r="H14" s="367"/>
      <c r="I14" s="367"/>
      <c r="J14" s="368"/>
      <c r="K14" s="369">
        <f t="shared" ref="K14:K17" si="1">ROUNDDOWN((N14*R14)*110/100,0)</f>
        <v>220000</v>
      </c>
      <c r="L14" s="370"/>
      <c r="M14" s="371"/>
      <c r="N14" s="369">
        <v>200000</v>
      </c>
      <c r="O14" s="370"/>
      <c r="P14" s="370"/>
      <c r="Q14" s="18" t="s">
        <v>2</v>
      </c>
      <c r="R14" s="11">
        <v>1</v>
      </c>
      <c r="S14" s="11" t="s">
        <v>66</v>
      </c>
      <c r="T14" s="339" t="str">
        <f t="shared" si="0"/>
        <v>＋消費税相当額</v>
      </c>
      <c r="U14" s="339"/>
      <c r="V14" s="339"/>
      <c r="W14" s="2"/>
      <c r="X14" s="2"/>
      <c r="Y14" s="11"/>
      <c r="Z14" s="19"/>
      <c r="AA14" s="20"/>
      <c r="AB14" s="20"/>
      <c r="AC14" s="20"/>
      <c r="AD14" s="20"/>
      <c r="AE14" s="21"/>
      <c r="AF14" s="10"/>
    </row>
    <row r="15" spans="1:57" ht="15" customHeight="1" x14ac:dyDescent="0.15">
      <c r="A15" s="341"/>
      <c r="B15" s="118" t="s">
        <v>69</v>
      </c>
      <c r="C15" s="367" t="s">
        <v>70</v>
      </c>
      <c r="D15" s="367"/>
      <c r="E15" s="367"/>
      <c r="F15" s="367"/>
      <c r="G15" s="367"/>
      <c r="H15" s="367"/>
      <c r="I15" s="367"/>
      <c r="J15" s="368"/>
      <c r="K15" s="369">
        <f>ROUNDDOWN((N15*R15)*110/100,0)</f>
        <v>79200</v>
      </c>
      <c r="L15" s="370"/>
      <c r="M15" s="371"/>
      <c r="N15" s="369">
        <f>IF($AD$3="院内CRC",240000,72000)</f>
        <v>72000</v>
      </c>
      <c r="O15" s="370"/>
      <c r="P15" s="370"/>
      <c r="Q15" s="18" t="s">
        <v>2</v>
      </c>
      <c r="R15" s="11">
        <v>1</v>
      </c>
      <c r="S15" s="11" t="s">
        <v>66</v>
      </c>
      <c r="T15" s="339" t="str">
        <f t="shared" si="0"/>
        <v>＋消費税相当額</v>
      </c>
      <c r="U15" s="339"/>
      <c r="V15" s="339"/>
      <c r="W15" s="2"/>
      <c r="X15" s="2"/>
      <c r="Y15" s="11"/>
      <c r="Z15" s="19"/>
      <c r="AA15" s="20"/>
      <c r="AB15" s="20"/>
      <c r="AC15" s="20"/>
      <c r="AD15" s="20"/>
      <c r="AE15" s="21"/>
      <c r="AF15" s="10"/>
    </row>
    <row r="16" spans="1:57" ht="15" customHeight="1" x14ac:dyDescent="0.15">
      <c r="A16" s="341"/>
      <c r="B16" s="118" t="s">
        <v>71</v>
      </c>
      <c r="C16" s="367" t="s">
        <v>193</v>
      </c>
      <c r="D16" s="367"/>
      <c r="E16" s="367"/>
      <c r="F16" s="367"/>
      <c r="G16" s="367"/>
      <c r="H16" s="367"/>
      <c r="I16" s="367"/>
      <c r="J16" s="368"/>
      <c r="K16" s="369">
        <f t="shared" si="1"/>
        <v>132000</v>
      </c>
      <c r="L16" s="370"/>
      <c r="M16" s="371"/>
      <c r="N16" s="369">
        <v>120000</v>
      </c>
      <c r="O16" s="370"/>
      <c r="P16" s="370"/>
      <c r="Q16" s="18" t="s">
        <v>2</v>
      </c>
      <c r="R16" s="11">
        <v>1</v>
      </c>
      <c r="S16" s="11" t="s">
        <v>66</v>
      </c>
      <c r="T16" s="339" t="str">
        <f t="shared" si="0"/>
        <v>＋消費税相当額</v>
      </c>
      <c r="U16" s="339"/>
      <c r="V16" s="339"/>
      <c r="W16" s="2"/>
      <c r="X16" s="2"/>
      <c r="Y16" s="11"/>
      <c r="Z16" s="19"/>
      <c r="AA16" s="20"/>
      <c r="AB16" s="20"/>
      <c r="AC16" s="20"/>
      <c r="AD16" s="20"/>
      <c r="AE16" s="21"/>
      <c r="AF16" s="10"/>
    </row>
    <row r="17" spans="1:32" ht="15" customHeight="1" x14ac:dyDescent="0.15">
      <c r="A17" s="341"/>
      <c r="B17" s="118" t="s">
        <v>72</v>
      </c>
      <c r="C17" s="367" t="s">
        <v>73</v>
      </c>
      <c r="D17" s="367"/>
      <c r="E17" s="367"/>
      <c r="F17" s="367"/>
      <c r="G17" s="367"/>
      <c r="H17" s="367"/>
      <c r="I17" s="367"/>
      <c r="J17" s="368"/>
      <c r="K17" s="369">
        <f t="shared" si="1"/>
        <v>132000</v>
      </c>
      <c r="L17" s="370"/>
      <c r="M17" s="371"/>
      <c r="N17" s="369">
        <f>IF($AD$3&lt;&gt;"SMOフルサポート",120000,60000)</f>
        <v>120000</v>
      </c>
      <c r="O17" s="370"/>
      <c r="P17" s="370"/>
      <c r="Q17" s="18" t="s">
        <v>2</v>
      </c>
      <c r="R17" s="11">
        <v>1</v>
      </c>
      <c r="S17" s="11" t="s">
        <v>66</v>
      </c>
      <c r="T17" s="339" t="str">
        <f t="shared" si="0"/>
        <v>＋消費税相当額</v>
      </c>
      <c r="U17" s="339"/>
      <c r="V17" s="339"/>
      <c r="W17" s="2"/>
      <c r="X17" s="2"/>
      <c r="Y17" s="11"/>
      <c r="Z17" s="19"/>
      <c r="AA17" s="20"/>
      <c r="AB17" s="20"/>
      <c r="AC17" s="20"/>
      <c r="AD17" s="20"/>
      <c r="AE17" s="21"/>
      <c r="AF17" s="10"/>
    </row>
    <row r="18" spans="1:32" ht="15" customHeight="1" x14ac:dyDescent="0.15">
      <c r="A18" s="341"/>
      <c r="B18" s="118" t="s">
        <v>74</v>
      </c>
      <c r="C18" s="367" t="s">
        <v>75</v>
      </c>
      <c r="D18" s="367"/>
      <c r="E18" s="367"/>
      <c r="F18" s="367"/>
      <c r="G18" s="367"/>
      <c r="H18" s="367"/>
      <c r="I18" s="367"/>
      <c r="J18" s="368"/>
      <c r="K18" s="369">
        <f>ROUNDDOWN((N18*R18*U18)*110/100,0)</f>
        <v>0</v>
      </c>
      <c r="L18" s="370"/>
      <c r="M18" s="371"/>
      <c r="N18" s="369">
        <v>50000</v>
      </c>
      <c r="O18" s="370"/>
      <c r="P18" s="370"/>
      <c r="Q18" s="18" t="s">
        <v>2</v>
      </c>
      <c r="R18" s="11">
        <v>1</v>
      </c>
      <c r="S18" s="11" t="s">
        <v>66</v>
      </c>
      <c r="T18" s="4" t="s">
        <v>2</v>
      </c>
      <c r="U18" s="11">
        <f>'ポイント表(Ver.2.0)'!C28</f>
        <v>0</v>
      </c>
      <c r="V18" s="112" t="s">
        <v>38</v>
      </c>
      <c r="W18" s="339" t="str">
        <f t="shared" si="0"/>
        <v>＋消費税相当額</v>
      </c>
      <c r="X18" s="339"/>
      <c r="Y18" s="339"/>
      <c r="Z18" s="19"/>
      <c r="AA18" s="20"/>
      <c r="AB18" s="20"/>
      <c r="AC18" s="20"/>
      <c r="AD18" s="20"/>
      <c r="AE18" s="21"/>
      <c r="AF18" s="10"/>
    </row>
    <row r="19" spans="1:32" ht="15" customHeight="1" x14ac:dyDescent="0.15">
      <c r="A19" s="341"/>
      <c r="B19" s="118" t="s">
        <v>76</v>
      </c>
      <c r="C19" s="367" t="s">
        <v>23</v>
      </c>
      <c r="D19" s="367"/>
      <c r="E19" s="367"/>
      <c r="F19" s="367"/>
      <c r="G19" s="367"/>
      <c r="H19" s="367"/>
      <c r="I19" s="367"/>
      <c r="J19" s="368"/>
      <c r="K19" s="369">
        <f>ROUNDDOWN(SUM(K13:M18)*$AJ$3,0)</f>
        <v>156640</v>
      </c>
      <c r="L19" s="370"/>
      <c r="M19" s="371"/>
      <c r="N19" s="22" t="s">
        <v>77</v>
      </c>
      <c r="O19" s="17"/>
      <c r="P19" s="17"/>
      <c r="Q19" s="18"/>
      <c r="R19" s="11"/>
      <c r="S19" s="11"/>
      <c r="T19" s="11"/>
      <c r="U19" s="11"/>
      <c r="V19" s="11"/>
      <c r="W19" s="2"/>
      <c r="X19" s="2"/>
      <c r="Y19" s="11"/>
      <c r="Z19" s="19"/>
      <c r="AA19" s="20"/>
      <c r="AB19" s="20"/>
      <c r="AC19" s="20"/>
      <c r="AD19" s="20"/>
      <c r="AE19" s="21"/>
      <c r="AF19" s="10"/>
    </row>
    <row r="20" spans="1:32" ht="15" customHeight="1" x14ac:dyDescent="0.15">
      <c r="A20" s="341"/>
      <c r="B20" s="119" t="s">
        <v>78</v>
      </c>
      <c r="C20" s="2"/>
      <c r="D20" s="2"/>
      <c r="E20" s="2"/>
      <c r="F20" s="23"/>
      <c r="G20" s="23"/>
      <c r="H20" s="23"/>
      <c r="I20" s="23"/>
      <c r="J20" s="2"/>
      <c r="K20" s="369">
        <f>SUM(K13:M19)</f>
        <v>939840</v>
      </c>
      <c r="L20" s="370"/>
      <c r="M20" s="371"/>
      <c r="N20" s="22" t="s">
        <v>79</v>
      </c>
      <c r="O20" s="24"/>
      <c r="P20" s="17"/>
      <c r="Q20" s="18"/>
      <c r="R20" s="11"/>
      <c r="S20" s="11"/>
      <c r="T20" s="11"/>
      <c r="U20" s="11"/>
      <c r="V20" s="11"/>
      <c r="W20" s="2"/>
      <c r="X20" s="2"/>
      <c r="Y20" s="11"/>
      <c r="Z20" s="19"/>
      <c r="AA20" s="20"/>
      <c r="AB20" s="20"/>
      <c r="AC20" s="20"/>
      <c r="AD20" s="20"/>
      <c r="AE20" s="21"/>
      <c r="AF20" s="10"/>
    </row>
    <row r="21" spans="1:32" ht="15" customHeight="1" x14ac:dyDescent="0.15">
      <c r="A21" s="119" t="s">
        <v>80</v>
      </c>
      <c r="B21" s="2"/>
      <c r="C21" s="2"/>
      <c r="D21" s="2"/>
      <c r="E21" s="2"/>
      <c r="F21" s="23"/>
      <c r="G21" s="23"/>
      <c r="H21" s="23"/>
      <c r="I21" s="23"/>
      <c r="J21" s="2"/>
      <c r="K21" s="369">
        <f>ROUNDDOWN(K20*$AJ$4,0)</f>
        <v>281952</v>
      </c>
      <c r="L21" s="370"/>
      <c r="M21" s="371"/>
      <c r="N21" s="22" t="s">
        <v>81</v>
      </c>
      <c r="O21" s="24"/>
      <c r="P21" s="17"/>
      <c r="Q21" s="18"/>
      <c r="R21" s="11"/>
      <c r="S21" s="11"/>
      <c r="T21" s="11"/>
      <c r="U21" s="11"/>
      <c r="V21" s="11"/>
      <c r="W21" s="2"/>
      <c r="X21" s="2"/>
      <c r="Y21" s="11"/>
      <c r="Z21" s="19"/>
      <c r="AA21" s="20"/>
      <c r="AB21" s="20"/>
      <c r="AC21" s="20"/>
      <c r="AD21" s="20"/>
      <c r="AE21" s="21"/>
      <c r="AF21" s="10"/>
    </row>
    <row r="22" spans="1:32" ht="15" customHeight="1" x14ac:dyDescent="0.15">
      <c r="A22" s="119" t="s">
        <v>28</v>
      </c>
      <c r="B22" s="2"/>
      <c r="C22" s="2"/>
      <c r="D22" s="2"/>
      <c r="E22" s="2"/>
      <c r="F22" s="2"/>
      <c r="G22" s="2"/>
      <c r="H22" s="2"/>
      <c r="I22" s="2"/>
      <c r="J22" s="2"/>
      <c r="K22" s="369">
        <f>SUM(K20:M21)</f>
        <v>1221792</v>
      </c>
      <c r="L22" s="370"/>
      <c r="M22" s="371"/>
      <c r="N22" s="119" t="s">
        <v>82</v>
      </c>
      <c r="O22" s="24"/>
      <c r="P22" s="17"/>
      <c r="Q22" s="18"/>
      <c r="R22" s="11"/>
      <c r="S22" s="370">
        <f>ROUNDDOWN(K22/1.1*0.1,0)</f>
        <v>111072</v>
      </c>
      <c r="T22" s="370"/>
      <c r="U22" s="370"/>
      <c r="V22" s="11"/>
      <c r="W22" s="2"/>
      <c r="X22" s="2"/>
      <c r="Y22" s="11"/>
      <c r="Z22" s="19"/>
      <c r="AA22" s="20"/>
      <c r="AB22" s="20"/>
      <c r="AC22" s="20"/>
      <c r="AD22" s="20"/>
      <c r="AE22" s="21"/>
      <c r="AF22" s="10"/>
    </row>
    <row r="23" spans="1:32" ht="15" customHeight="1" outlineLevel="1" x14ac:dyDescent="0.15">
      <c r="A23" s="120"/>
      <c r="B23" s="120"/>
      <c r="M23" s="10"/>
      <c r="N23" s="25"/>
      <c r="O23" s="26"/>
      <c r="P23" s="25"/>
      <c r="Z23" s="10"/>
      <c r="AA23" s="10"/>
      <c r="AB23" s="10"/>
      <c r="AC23" s="10"/>
      <c r="AF23" s="10"/>
    </row>
    <row r="24" spans="1:32" ht="15" customHeight="1" outlineLevel="1" x14ac:dyDescent="0.15">
      <c r="A24" s="10" t="s">
        <v>219</v>
      </c>
      <c r="B24" s="120"/>
      <c r="M24" s="10"/>
      <c r="N24" s="10"/>
      <c r="O24" s="10"/>
      <c r="P24" s="10"/>
      <c r="Q24" s="10"/>
      <c r="R24" s="10"/>
      <c r="S24" s="10"/>
      <c r="T24" s="10"/>
      <c r="U24" s="10"/>
      <c r="V24" s="10"/>
      <c r="W24" s="10"/>
      <c r="X24" s="10"/>
      <c r="Z24" s="10"/>
      <c r="AA24" s="10"/>
      <c r="AB24" s="10"/>
      <c r="AC24" s="10"/>
      <c r="AF24" s="10"/>
    </row>
    <row r="25" spans="1:32" ht="15" customHeight="1" outlineLevel="1" x14ac:dyDescent="0.15">
      <c r="A25" s="361" t="s">
        <v>0</v>
      </c>
      <c r="B25" s="362"/>
      <c r="C25" s="362"/>
      <c r="D25" s="362"/>
      <c r="E25" s="362"/>
      <c r="F25" s="362"/>
      <c r="G25" s="362"/>
      <c r="H25" s="362"/>
      <c r="I25" s="362"/>
      <c r="J25" s="362"/>
      <c r="K25" s="361" t="s">
        <v>61</v>
      </c>
      <c r="L25" s="362"/>
      <c r="M25" s="363"/>
      <c r="N25" s="361" t="s">
        <v>32</v>
      </c>
      <c r="O25" s="362"/>
      <c r="P25" s="362"/>
      <c r="Q25" s="362"/>
      <c r="R25" s="362"/>
      <c r="S25" s="362"/>
      <c r="T25" s="362"/>
      <c r="U25" s="362"/>
      <c r="V25" s="362"/>
      <c r="W25" s="362"/>
      <c r="X25" s="362"/>
      <c r="Y25" s="363"/>
      <c r="Z25" s="364" t="s">
        <v>62</v>
      </c>
      <c r="AA25" s="365"/>
      <c r="AB25" s="365"/>
      <c r="AC25" s="365"/>
      <c r="AD25" s="365"/>
      <c r="AE25" s="366"/>
      <c r="AF25" s="10"/>
    </row>
    <row r="26" spans="1:32" ht="15" customHeight="1" outlineLevel="1" x14ac:dyDescent="0.15">
      <c r="A26" s="341" t="s">
        <v>63</v>
      </c>
      <c r="B26" s="118" t="s">
        <v>64</v>
      </c>
      <c r="C26" s="367" t="s">
        <v>65</v>
      </c>
      <c r="D26" s="367"/>
      <c r="E26" s="367"/>
      <c r="F26" s="367"/>
      <c r="G26" s="367"/>
      <c r="H26" s="367"/>
      <c r="I26" s="367"/>
      <c r="J26" s="368"/>
      <c r="K26" s="369">
        <f t="shared" ref="K26:K29" si="2">ROUNDDOWN((N26*R26)*110/100,0)</f>
        <v>110000</v>
      </c>
      <c r="L26" s="370"/>
      <c r="M26" s="371"/>
      <c r="N26" s="369">
        <v>100000</v>
      </c>
      <c r="O26" s="370"/>
      <c r="P26" s="370"/>
      <c r="Q26" s="18" t="s">
        <v>2</v>
      </c>
      <c r="R26" s="11">
        <v>1</v>
      </c>
      <c r="S26" s="110" t="s">
        <v>27</v>
      </c>
      <c r="T26" s="339" t="str">
        <f t="shared" ref="T26:T30" si="3">"＋消費税相当額"</f>
        <v>＋消費税相当額</v>
      </c>
      <c r="U26" s="339"/>
      <c r="V26" s="339"/>
      <c r="W26" s="2"/>
      <c r="X26" s="20"/>
      <c r="Y26" s="11"/>
      <c r="Z26" s="19"/>
      <c r="AA26" s="20"/>
      <c r="AB26" s="20"/>
      <c r="AC26" s="20"/>
      <c r="AD26" s="20"/>
      <c r="AE26" s="21"/>
      <c r="AF26" s="10"/>
    </row>
    <row r="27" spans="1:32" ht="15" customHeight="1" outlineLevel="1" x14ac:dyDescent="0.15">
      <c r="A27" s="341"/>
      <c r="B27" s="118" t="s">
        <v>84</v>
      </c>
      <c r="C27" s="367" t="s">
        <v>85</v>
      </c>
      <c r="D27" s="367"/>
      <c r="E27" s="367"/>
      <c r="F27" s="367"/>
      <c r="G27" s="367"/>
      <c r="H27" s="367"/>
      <c r="I27" s="367"/>
      <c r="J27" s="368"/>
      <c r="K27" s="369">
        <f t="shared" si="2"/>
        <v>132000</v>
      </c>
      <c r="L27" s="370"/>
      <c r="M27" s="371"/>
      <c r="N27" s="369">
        <v>120000</v>
      </c>
      <c r="O27" s="370"/>
      <c r="P27" s="370"/>
      <c r="Q27" s="18" t="s">
        <v>2</v>
      </c>
      <c r="R27" s="11">
        <v>1</v>
      </c>
      <c r="S27" s="110" t="s">
        <v>27</v>
      </c>
      <c r="T27" s="339" t="str">
        <f t="shared" si="3"/>
        <v>＋消費税相当額</v>
      </c>
      <c r="U27" s="339"/>
      <c r="V27" s="339"/>
      <c r="W27" s="2"/>
      <c r="X27" s="20"/>
      <c r="Y27" s="11"/>
      <c r="Z27" s="19"/>
      <c r="AA27" s="20"/>
      <c r="AB27" s="20"/>
      <c r="AC27" s="20"/>
      <c r="AD27" s="20"/>
      <c r="AE27" s="21"/>
      <c r="AF27" s="10"/>
    </row>
    <row r="28" spans="1:32" ht="15" customHeight="1" outlineLevel="1" x14ac:dyDescent="0.15">
      <c r="A28" s="341"/>
      <c r="B28" s="118" t="s">
        <v>69</v>
      </c>
      <c r="C28" s="367" t="s">
        <v>86</v>
      </c>
      <c r="D28" s="367"/>
      <c r="E28" s="367"/>
      <c r="F28" s="367"/>
      <c r="G28" s="367"/>
      <c r="H28" s="367"/>
      <c r="I28" s="367"/>
      <c r="J28" s="368"/>
      <c r="K28" s="369">
        <f t="shared" si="2"/>
        <v>79200</v>
      </c>
      <c r="L28" s="370"/>
      <c r="M28" s="371"/>
      <c r="N28" s="369">
        <f>IF($AD$3="院内CRC",240000,72000)</f>
        <v>72000</v>
      </c>
      <c r="O28" s="370"/>
      <c r="P28" s="370"/>
      <c r="Q28" s="18" t="s">
        <v>2</v>
      </c>
      <c r="R28" s="11">
        <v>1</v>
      </c>
      <c r="S28" s="110" t="s">
        <v>27</v>
      </c>
      <c r="T28" s="339" t="str">
        <f t="shared" si="3"/>
        <v>＋消費税相当額</v>
      </c>
      <c r="U28" s="339"/>
      <c r="V28" s="339"/>
      <c r="W28" s="2"/>
      <c r="X28" s="20"/>
      <c r="Y28" s="11"/>
      <c r="Z28" s="19"/>
      <c r="AA28" s="20"/>
      <c r="AB28" s="20"/>
      <c r="AC28" s="20"/>
      <c r="AD28" s="20"/>
      <c r="AE28" s="21"/>
      <c r="AF28" s="10"/>
    </row>
    <row r="29" spans="1:32" ht="15" customHeight="1" outlineLevel="1" x14ac:dyDescent="0.15">
      <c r="A29" s="341"/>
      <c r="B29" s="118" t="s">
        <v>71</v>
      </c>
      <c r="C29" s="367" t="s">
        <v>194</v>
      </c>
      <c r="D29" s="367"/>
      <c r="E29" s="367"/>
      <c r="F29" s="367"/>
      <c r="G29" s="367"/>
      <c r="H29" s="367"/>
      <c r="I29" s="367"/>
      <c r="J29" s="368"/>
      <c r="K29" s="369">
        <f t="shared" si="2"/>
        <v>132000</v>
      </c>
      <c r="L29" s="370"/>
      <c r="M29" s="371"/>
      <c r="N29" s="369">
        <v>120000</v>
      </c>
      <c r="O29" s="370"/>
      <c r="P29" s="370"/>
      <c r="Q29" s="18" t="s">
        <v>2</v>
      </c>
      <c r="R29" s="11">
        <v>1</v>
      </c>
      <c r="S29" s="110" t="s">
        <v>27</v>
      </c>
      <c r="T29" s="339" t="str">
        <f t="shared" si="3"/>
        <v>＋消費税相当額</v>
      </c>
      <c r="U29" s="339"/>
      <c r="V29" s="339"/>
      <c r="W29" s="2"/>
      <c r="X29" s="20"/>
      <c r="Y29" s="11"/>
      <c r="Z29" s="19"/>
      <c r="AA29" s="20"/>
      <c r="AB29" s="20"/>
      <c r="AC29" s="20"/>
      <c r="AD29" s="20"/>
      <c r="AE29" s="21"/>
      <c r="AF29" s="10"/>
    </row>
    <row r="30" spans="1:32" ht="15" customHeight="1" outlineLevel="1" x14ac:dyDescent="0.15">
      <c r="A30" s="341"/>
      <c r="B30" s="118" t="s">
        <v>72</v>
      </c>
      <c r="C30" s="367" t="s">
        <v>87</v>
      </c>
      <c r="D30" s="367"/>
      <c r="E30" s="367"/>
      <c r="F30" s="367"/>
      <c r="G30" s="367"/>
      <c r="H30" s="367"/>
      <c r="I30" s="367"/>
      <c r="J30" s="368"/>
      <c r="K30" s="369">
        <f>ROUNDDOWN((N30*R30)*110/100,0)</f>
        <v>132000</v>
      </c>
      <c r="L30" s="370"/>
      <c r="M30" s="371"/>
      <c r="N30" s="369">
        <f>IF($AD$3&lt;&gt;"SMOフルサポート",120000,60000)</f>
        <v>120000</v>
      </c>
      <c r="O30" s="370"/>
      <c r="P30" s="370"/>
      <c r="Q30" s="18" t="s">
        <v>2</v>
      </c>
      <c r="R30" s="11">
        <v>1</v>
      </c>
      <c r="S30" s="110" t="s">
        <v>27</v>
      </c>
      <c r="T30" s="339" t="str">
        <f t="shared" si="3"/>
        <v>＋消費税相当額</v>
      </c>
      <c r="U30" s="339"/>
      <c r="V30" s="339"/>
      <c r="W30" s="2"/>
      <c r="X30" s="20"/>
      <c r="Y30" s="11"/>
      <c r="Z30" s="19"/>
      <c r="AA30" s="20"/>
      <c r="AB30" s="20"/>
      <c r="AC30" s="20"/>
      <c r="AD30" s="20"/>
      <c r="AE30" s="21"/>
      <c r="AF30" s="10"/>
    </row>
    <row r="31" spans="1:32" ht="15" customHeight="1" outlineLevel="1" x14ac:dyDescent="0.15">
      <c r="A31" s="341"/>
      <c r="B31" s="118" t="s">
        <v>74</v>
      </c>
      <c r="C31" s="367" t="s">
        <v>23</v>
      </c>
      <c r="D31" s="367"/>
      <c r="E31" s="367"/>
      <c r="F31" s="367"/>
      <c r="G31" s="367"/>
      <c r="H31" s="367"/>
      <c r="I31" s="367"/>
      <c r="J31" s="368"/>
      <c r="K31" s="369">
        <f>ROUNDDOWN(SUM(K26:M30)*$AJ$3,0)</f>
        <v>117040</v>
      </c>
      <c r="L31" s="370"/>
      <c r="M31" s="371"/>
      <c r="N31" s="22" t="s">
        <v>77</v>
      </c>
      <c r="O31" s="17"/>
      <c r="P31" s="17"/>
      <c r="Q31" s="18"/>
      <c r="R31" s="11"/>
      <c r="S31" s="110"/>
      <c r="T31" s="11"/>
      <c r="U31" s="11"/>
      <c r="V31" s="11"/>
      <c r="W31" s="2"/>
      <c r="X31" s="20"/>
      <c r="Y31" s="11"/>
      <c r="Z31" s="19"/>
      <c r="AA31" s="20"/>
      <c r="AB31" s="20"/>
      <c r="AC31" s="20"/>
      <c r="AD31" s="20"/>
      <c r="AE31" s="21"/>
      <c r="AF31" s="10"/>
    </row>
    <row r="32" spans="1:32" ht="15" customHeight="1" outlineLevel="1" x14ac:dyDescent="0.15">
      <c r="A32" s="341"/>
      <c r="B32" s="119" t="s">
        <v>78</v>
      </c>
      <c r="C32" s="2"/>
      <c r="D32" s="2"/>
      <c r="E32" s="2"/>
      <c r="F32" s="20"/>
      <c r="G32" s="2"/>
      <c r="H32" s="2"/>
      <c r="I32" s="2"/>
      <c r="J32" s="2"/>
      <c r="K32" s="369">
        <f>SUM(K26:M31)</f>
        <v>702240</v>
      </c>
      <c r="L32" s="370"/>
      <c r="M32" s="371"/>
      <c r="N32" s="22" t="s">
        <v>79</v>
      </c>
      <c r="O32" s="17"/>
      <c r="P32" s="17"/>
      <c r="Q32" s="18"/>
      <c r="R32" s="11"/>
      <c r="S32" s="11"/>
      <c r="T32" s="11"/>
      <c r="U32" s="11"/>
      <c r="V32" s="11"/>
      <c r="W32" s="2"/>
      <c r="X32" s="2"/>
      <c r="Y32" s="11"/>
      <c r="Z32" s="19"/>
      <c r="AA32" s="20"/>
      <c r="AB32" s="20"/>
      <c r="AC32" s="20"/>
      <c r="AD32" s="20"/>
      <c r="AE32" s="21"/>
      <c r="AF32" s="10"/>
    </row>
    <row r="33" spans="1:58" ht="15" customHeight="1" outlineLevel="1" x14ac:dyDescent="0.15">
      <c r="A33" s="121" t="s">
        <v>80</v>
      </c>
      <c r="B33" s="119"/>
      <c r="C33" s="2"/>
      <c r="D33" s="2"/>
      <c r="E33" s="2"/>
      <c r="F33" s="20"/>
      <c r="G33" s="2"/>
      <c r="H33" s="2"/>
      <c r="I33" s="2"/>
      <c r="J33" s="2"/>
      <c r="K33" s="369">
        <f>ROUNDDOWN(K32*$AJ$4,0)</f>
        <v>210672</v>
      </c>
      <c r="L33" s="370"/>
      <c r="M33" s="371"/>
      <c r="N33" s="22" t="s">
        <v>81</v>
      </c>
      <c r="O33" s="24"/>
      <c r="P33" s="17"/>
      <c r="Q33" s="18"/>
      <c r="R33" s="11"/>
      <c r="S33" s="11"/>
      <c r="T33" s="11"/>
      <c r="U33" s="11"/>
      <c r="V33" s="11"/>
      <c r="W33" s="2"/>
      <c r="X33" s="2"/>
      <c r="Y33" s="11"/>
      <c r="Z33" s="19"/>
      <c r="AA33" s="20"/>
      <c r="AB33" s="20"/>
      <c r="AC33" s="20"/>
      <c r="AD33" s="20"/>
      <c r="AE33" s="21"/>
      <c r="AF33" s="10"/>
      <c r="AG33" s="10"/>
    </row>
    <row r="34" spans="1:58" ht="15" customHeight="1" outlineLevel="1" x14ac:dyDescent="0.15">
      <c r="A34" s="121" t="s">
        <v>88</v>
      </c>
      <c r="B34" s="119"/>
      <c r="C34" s="2"/>
      <c r="D34" s="2"/>
      <c r="E34" s="2"/>
      <c r="F34" s="2"/>
      <c r="G34" s="2"/>
      <c r="H34" s="2"/>
      <c r="I34" s="2"/>
      <c r="J34" s="2"/>
      <c r="K34" s="369">
        <f>SUM(K32:M33)</f>
        <v>912912</v>
      </c>
      <c r="L34" s="370"/>
      <c r="M34" s="371"/>
      <c r="N34" s="119" t="s">
        <v>82</v>
      </c>
      <c r="O34" s="24"/>
      <c r="P34" s="17"/>
      <c r="Q34" s="18"/>
      <c r="R34" s="11"/>
      <c r="S34" s="370">
        <f>ROUNDDOWN(K34/1.1*0.1,0)</f>
        <v>82992</v>
      </c>
      <c r="T34" s="370"/>
      <c r="U34" s="370"/>
      <c r="V34" s="11"/>
      <c r="W34" s="2"/>
      <c r="X34" s="2"/>
      <c r="Y34" s="11"/>
      <c r="Z34" s="19"/>
      <c r="AA34" s="20"/>
      <c r="AB34" s="20"/>
      <c r="AC34" s="20"/>
      <c r="AD34" s="20"/>
      <c r="AE34" s="27"/>
      <c r="AF34" s="10"/>
      <c r="AG34" s="10"/>
    </row>
    <row r="35" spans="1:58" ht="15" customHeight="1" outlineLevel="1" x14ac:dyDescent="0.15">
      <c r="A35" s="121" t="s">
        <v>28</v>
      </c>
      <c r="B35" s="119"/>
      <c r="C35" s="122"/>
      <c r="D35" s="11"/>
      <c r="E35" s="2"/>
      <c r="F35" s="2"/>
      <c r="G35" s="2"/>
      <c r="H35" s="2"/>
      <c r="I35" s="2"/>
      <c r="J35" s="2"/>
      <c r="K35" s="369">
        <f>K34*N35</f>
        <v>0</v>
      </c>
      <c r="L35" s="370"/>
      <c r="M35" s="371"/>
      <c r="N35" s="11">
        <f>IFERROR(Z4-P4,0)</f>
        <v>0</v>
      </c>
      <c r="O35" s="2" t="s">
        <v>89</v>
      </c>
      <c r="P35" s="123"/>
      <c r="Q35" s="2"/>
      <c r="R35" s="2" t="s">
        <v>82</v>
      </c>
      <c r="S35" s="2"/>
      <c r="T35" s="2"/>
      <c r="U35" s="18"/>
      <c r="V35" s="123"/>
      <c r="W35" s="370">
        <f>ROUNDDOWN(K35/1.1*0.1,0)</f>
        <v>0</v>
      </c>
      <c r="X35" s="370"/>
      <c r="Y35" s="370"/>
      <c r="Z35" s="19"/>
      <c r="AA35" s="20"/>
      <c r="AB35" s="20"/>
      <c r="AC35" s="20"/>
      <c r="AD35" s="20"/>
      <c r="AE35" s="27"/>
      <c r="AF35" s="10"/>
      <c r="AG35" s="10"/>
    </row>
    <row r="36" spans="1:58" ht="15" customHeight="1" x14ac:dyDescent="0.15">
      <c r="A36" s="10"/>
      <c r="B36" s="120"/>
      <c r="M36" s="25"/>
      <c r="N36" s="10"/>
      <c r="O36" s="10"/>
      <c r="P36" s="10"/>
      <c r="Q36" s="10"/>
      <c r="R36" s="10"/>
      <c r="S36" s="10"/>
      <c r="T36" s="10"/>
      <c r="U36" s="10"/>
      <c r="V36" s="10"/>
      <c r="W36" s="10"/>
      <c r="X36" s="10"/>
      <c r="Y36" s="10"/>
      <c r="Z36" s="28"/>
      <c r="AA36" s="28"/>
      <c r="AB36" s="28"/>
      <c r="AC36" s="28"/>
      <c r="AD36" s="28"/>
      <c r="AE36" s="29"/>
      <c r="AF36" s="10"/>
      <c r="AG36" s="10"/>
    </row>
    <row r="37" spans="1:58" ht="15" customHeight="1" x14ac:dyDescent="0.15">
      <c r="A37" s="10" t="s">
        <v>90</v>
      </c>
      <c r="B37" s="120"/>
      <c r="M37" s="25"/>
      <c r="N37" s="26"/>
      <c r="O37" s="25"/>
      <c r="P37" s="112"/>
      <c r="S37" s="112"/>
      <c r="V37" s="112"/>
      <c r="W37" s="112"/>
      <c r="X37" s="10"/>
      <c r="Y37" s="10"/>
      <c r="Z37" s="10"/>
      <c r="AA37" s="10"/>
      <c r="AB37" s="10"/>
      <c r="AC37" s="10"/>
      <c r="AF37" s="10"/>
      <c r="AG37" s="10"/>
      <c r="BF37" s="10" t="s">
        <v>91</v>
      </c>
    </row>
    <row r="38" spans="1:58" ht="15" customHeight="1" outlineLevel="1" x14ac:dyDescent="0.15">
      <c r="A38" s="10" t="s">
        <v>92</v>
      </c>
      <c r="B38" s="120"/>
      <c r="M38" s="25"/>
      <c r="N38" s="26"/>
      <c r="O38" s="25"/>
      <c r="P38" s="112"/>
      <c r="S38" s="112"/>
      <c r="V38" s="112"/>
      <c r="W38" s="112"/>
      <c r="X38" s="10"/>
      <c r="Y38" s="10"/>
      <c r="Z38" s="10"/>
      <c r="AA38" s="10"/>
      <c r="AB38" s="10"/>
      <c r="AC38" s="10"/>
      <c r="AF38" s="10"/>
      <c r="AG38" s="10"/>
    </row>
    <row r="39" spans="1:58" ht="15" customHeight="1" outlineLevel="1" x14ac:dyDescent="0.15">
      <c r="A39" s="361" t="s">
        <v>0</v>
      </c>
      <c r="B39" s="362"/>
      <c r="C39" s="362"/>
      <c r="D39" s="362"/>
      <c r="E39" s="362"/>
      <c r="F39" s="362"/>
      <c r="G39" s="362"/>
      <c r="H39" s="362"/>
      <c r="I39" s="362"/>
      <c r="J39" s="362"/>
      <c r="K39" s="361" t="s">
        <v>61</v>
      </c>
      <c r="L39" s="362"/>
      <c r="M39" s="363"/>
      <c r="N39" s="361" t="s">
        <v>32</v>
      </c>
      <c r="O39" s="362"/>
      <c r="P39" s="362"/>
      <c r="Q39" s="362"/>
      <c r="R39" s="362"/>
      <c r="S39" s="362"/>
      <c r="T39" s="362"/>
      <c r="U39" s="362"/>
      <c r="V39" s="362"/>
      <c r="W39" s="362"/>
      <c r="X39" s="362"/>
      <c r="Y39" s="362"/>
      <c r="Z39" s="364" t="s">
        <v>62</v>
      </c>
      <c r="AA39" s="365"/>
      <c r="AB39" s="365"/>
      <c r="AC39" s="365"/>
      <c r="AD39" s="365"/>
      <c r="AE39" s="366"/>
      <c r="AF39" s="10"/>
      <c r="AG39" s="10"/>
    </row>
    <row r="40" spans="1:58" ht="15" customHeight="1" outlineLevel="1" x14ac:dyDescent="0.15">
      <c r="A40" s="341" t="s">
        <v>63</v>
      </c>
      <c r="B40" s="118" t="s">
        <v>64</v>
      </c>
      <c r="C40" s="367" t="s">
        <v>93</v>
      </c>
      <c r="D40" s="367"/>
      <c r="E40" s="367"/>
      <c r="F40" s="367"/>
      <c r="G40" s="367"/>
      <c r="H40" s="367"/>
      <c r="I40" s="367"/>
      <c r="J40" s="368"/>
      <c r="K40" s="369">
        <f>ROUNDDOWN((N40*R40*U40)*110/100,0)</f>
        <v>11000</v>
      </c>
      <c r="L40" s="370"/>
      <c r="M40" s="371"/>
      <c r="N40" s="372">
        <v>10000</v>
      </c>
      <c r="O40" s="373"/>
      <c r="P40" s="373"/>
      <c r="Q40" s="18" t="s">
        <v>2</v>
      </c>
      <c r="R40" s="2">
        <v>1</v>
      </c>
      <c r="S40" s="110" t="s">
        <v>4</v>
      </c>
      <c r="T40" s="18" t="s">
        <v>2</v>
      </c>
      <c r="U40" s="2">
        <v>1</v>
      </c>
      <c r="V40" s="110" t="s">
        <v>3</v>
      </c>
      <c r="W40" s="339" t="str">
        <f t="shared" ref="W40:W41" si="4">"＋消費税相当額"</f>
        <v>＋消費税相当額</v>
      </c>
      <c r="X40" s="339"/>
      <c r="Y40" s="339"/>
      <c r="Z40" s="19"/>
      <c r="AA40" s="2"/>
      <c r="AB40" s="2"/>
      <c r="AC40" s="2"/>
      <c r="AD40" s="2"/>
      <c r="AE40" s="3"/>
      <c r="AF40" s="10"/>
      <c r="AG40" s="10"/>
    </row>
    <row r="41" spans="1:58" ht="15" customHeight="1" outlineLevel="1" x14ac:dyDescent="0.15">
      <c r="A41" s="341"/>
      <c r="B41" s="118" t="s">
        <v>67</v>
      </c>
      <c r="C41" s="367" t="s">
        <v>94</v>
      </c>
      <c r="D41" s="367"/>
      <c r="E41" s="367"/>
      <c r="F41" s="367"/>
      <c r="G41" s="367"/>
      <c r="H41" s="367"/>
      <c r="I41" s="367"/>
      <c r="J41" s="368"/>
      <c r="K41" s="369">
        <f t="shared" ref="K41" si="5">ROUNDDOWN((N41*R41*U41)*110/100,0)</f>
        <v>5500</v>
      </c>
      <c r="L41" s="370"/>
      <c r="M41" s="371"/>
      <c r="N41" s="369">
        <f>IF($AD$3&lt;&gt;"院内CRC",5000,10000)</f>
        <v>5000</v>
      </c>
      <c r="O41" s="370"/>
      <c r="P41" s="370"/>
      <c r="Q41" s="18" t="s">
        <v>2</v>
      </c>
      <c r="R41" s="2">
        <v>1</v>
      </c>
      <c r="S41" s="110" t="s">
        <v>4</v>
      </c>
      <c r="T41" s="18" t="s">
        <v>2</v>
      </c>
      <c r="U41" s="2">
        <v>1</v>
      </c>
      <c r="V41" s="110" t="s">
        <v>3</v>
      </c>
      <c r="W41" s="339" t="str">
        <f t="shared" si="4"/>
        <v>＋消費税相当額</v>
      </c>
      <c r="X41" s="339"/>
      <c r="Y41" s="339"/>
      <c r="Z41" s="19"/>
      <c r="AA41" s="2"/>
      <c r="AB41" s="2"/>
      <c r="AC41" s="2"/>
      <c r="AD41" s="2"/>
      <c r="AE41" s="3"/>
      <c r="AF41" s="10"/>
      <c r="AG41" s="10"/>
    </row>
    <row r="42" spans="1:58" ht="15" customHeight="1" outlineLevel="1" x14ac:dyDescent="0.15">
      <c r="A42" s="341"/>
      <c r="B42" s="118" t="s">
        <v>69</v>
      </c>
      <c r="C42" s="2" t="s">
        <v>23</v>
      </c>
      <c r="D42" s="2"/>
      <c r="E42" s="2"/>
      <c r="F42" s="2"/>
      <c r="G42" s="2"/>
      <c r="H42" s="2"/>
      <c r="I42" s="2"/>
      <c r="J42" s="2"/>
      <c r="K42" s="369">
        <f>ROUNDDOWN(SUM(K40:M41)*$AJ$3,0)</f>
        <v>3300</v>
      </c>
      <c r="L42" s="370"/>
      <c r="M42" s="371"/>
      <c r="N42" s="22" t="s">
        <v>95</v>
      </c>
      <c r="O42" s="17"/>
      <c r="P42" s="17"/>
      <c r="Q42" s="18"/>
      <c r="R42" s="11"/>
      <c r="S42" s="110"/>
      <c r="T42" s="11"/>
      <c r="U42" s="11"/>
      <c r="V42" s="11"/>
      <c r="W42" s="2"/>
      <c r="X42" s="20"/>
      <c r="Y42" s="11"/>
      <c r="Z42" s="19"/>
      <c r="AA42" s="2"/>
      <c r="AB42" s="2"/>
      <c r="AC42" s="2"/>
      <c r="AD42" s="2"/>
      <c r="AE42" s="3"/>
      <c r="AF42" s="10"/>
      <c r="AG42" s="10"/>
    </row>
    <row r="43" spans="1:58" ht="15" customHeight="1" outlineLevel="1" x14ac:dyDescent="0.15">
      <c r="A43" s="341"/>
      <c r="B43" s="119" t="s">
        <v>78</v>
      </c>
      <c r="C43" s="2"/>
      <c r="D43" s="2"/>
      <c r="E43" s="2"/>
      <c r="F43" s="2"/>
      <c r="G43" s="2"/>
      <c r="H43" s="2"/>
      <c r="I43" s="2"/>
      <c r="J43" s="2"/>
      <c r="K43" s="369">
        <f>SUM(K40:M42)</f>
        <v>19800</v>
      </c>
      <c r="L43" s="370"/>
      <c r="M43" s="371"/>
      <c r="N43" s="22" t="s">
        <v>96</v>
      </c>
      <c r="O43" s="17"/>
      <c r="P43" s="17"/>
      <c r="Q43" s="18"/>
      <c r="R43" s="11"/>
      <c r="S43" s="11"/>
      <c r="T43" s="11"/>
      <c r="U43" s="11"/>
      <c r="V43" s="11"/>
      <c r="W43" s="2"/>
      <c r="X43" s="2"/>
      <c r="Y43" s="11"/>
      <c r="Z43" s="19"/>
      <c r="AA43" s="2"/>
      <c r="AB43" s="2"/>
      <c r="AC43" s="2"/>
      <c r="AD43" s="2"/>
      <c r="AE43" s="3"/>
      <c r="AF43" s="10"/>
      <c r="AG43" s="10"/>
    </row>
    <row r="44" spans="1:58" ht="15" customHeight="1" outlineLevel="1" x14ac:dyDescent="0.15">
      <c r="A44" s="121" t="s">
        <v>80</v>
      </c>
      <c r="B44" s="119"/>
      <c r="C44" s="2"/>
      <c r="D44" s="2"/>
      <c r="E44" s="2"/>
      <c r="F44" s="2"/>
      <c r="G44" s="2"/>
      <c r="H44" s="2"/>
      <c r="I44" s="2"/>
      <c r="J44" s="2"/>
      <c r="K44" s="369">
        <f>ROUNDDOWN(K43*$AJ$4,0)</f>
        <v>5940</v>
      </c>
      <c r="L44" s="370"/>
      <c r="M44" s="371"/>
      <c r="N44" s="22" t="s">
        <v>81</v>
      </c>
      <c r="O44" s="24"/>
      <c r="P44" s="17"/>
      <c r="Q44" s="18"/>
      <c r="R44" s="11"/>
      <c r="S44" s="11"/>
      <c r="T44" s="11"/>
      <c r="U44" s="11"/>
      <c r="V44" s="11"/>
      <c r="W44" s="2"/>
      <c r="X44" s="2"/>
      <c r="Y44" s="11"/>
      <c r="Z44" s="19"/>
      <c r="AA44" s="2"/>
      <c r="AB44" s="2"/>
      <c r="AC44" s="2"/>
      <c r="AD44" s="2"/>
      <c r="AE44" s="3"/>
      <c r="AF44" s="10"/>
      <c r="AG44" s="10"/>
    </row>
    <row r="45" spans="1:58" ht="15" customHeight="1" outlineLevel="1" x14ac:dyDescent="0.15">
      <c r="A45" s="119" t="s">
        <v>97</v>
      </c>
      <c r="B45" s="2"/>
      <c r="C45" s="2"/>
      <c r="D45" s="2"/>
      <c r="E45" s="2"/>
      <c r="F45" s="2"/>
      <c r="G45" s="2"/>
      <c r="H45" s="2"/>
      <c r="I45" s="2"/>
      <c r="J45" s="2"/>
      <c r="K45" s="369">
        <f>SUM(K43:M44)</f>
        <v>25740</v>
      </c>
      <c r="L45" s="370"/>
      <c r="M45" s="371"/>
      <c r="N45" s="119" t="s">
        <v>82</v>
      </c>
      <c r="O45" s="24"/>
      <c r="P45" s="17"/>
      <c r="Q45" s="18"/>
      <c r="R45" s="11"/>
      <c r="S45" s="370">
        <f>ROUNDDOWN(K45/1.1*0.1,0)</f>
        <v>2340</v>
      </c>
      <c r="T45" s="370"/>
      <c r="U45" s="370"/>
      <c r="V45" s="11"/>
      <c r="W45" s="2"/>
      <c r="X45" s="2"/>
      <c r="Y45" s="11"/>
      <c r="Z45" s="19"/>
      <c r="AA45" s="20"/>
      <c r="AB45" s="20"/>
      <c r="AC45" s="20"/>
      <c r="AD45" s="20"/>
      <c r="AE45" s="30"/>
      <c r="AF45" s="10"/>
      <c r="AG45" s="10"/>
    </row>
    <row r="46" spans="1:58" ht="15" customHeight="1" outlineLevel="1" x14ac:dyDescent="0.15">
      <c r="A46" s="119" t="s">
        <v>28</v>
      </c>
      <c r="B46" s="2"/>
      <c r="C46" s="2"/>
      <c r="D46" s="2"/>
      <c r="E46" s="2"/>
      <c r="F46" s="2"/>
      <c r="G46" s="2"/>
      <c r="H46" s="2"/>
      <c r="I46" s="2"/>
      <c r="J46" s="2"/>
      <c r="K46" s="369">
        <f>K45*N46*Q46</f>
        <v>0</v>
      </c>
      <c r="L46" s="370"/>
      <c r="M46" s="371"/>
      <c r="N46" s="2">
        <f>'ポイント表(Ver.2.0)'!$C$10</f>
        <v>0</v>
      </c>
      <c r="O46" s="110" t="s">
        <v>4</v>
      </c>
      <c r="P46" s="18" t="s">
        <v>2</v>
      </c>
      <c r="Q46" s="2">
        <f>'ポイント表(Ver.2.0)'!C31</f>
        <v>0</v>
      </c>
      <c r="R46" s="110" t="s">
        <v>98</v>
      </c>
      <c r="S46" s="339" t="s">
        <v>82</v>
      </c>
      <c r="T46" s="339"/>
      <c r="U46" s="339"/>
      <c r="V46" s="339"/>
      <c r="W46" s="370">
        <f>ROUNDDOWN(K46/1.1*0.1,0)</f>
        <v>0</v>
      </c>
      <c r="X46" s="370"/>
      <c r="Y46" s="370"/>
      <c r="Z46" s="119"/>
      <c r="AA46" s="2"/>
      <c r="AB46" s="2"/>
      <c r="AC46" s="2"/>
      <c r="AD46" s="2"/>
      <c r="AE46" s="3"/>
      <c r="AF46" s="10"/>
      <c r="AG46" s="10"/>
    </row>
    <row r="47" spans="1:58" ht="15" customHeight="1" outlineLevel="1" x14ac:dyDescent="0.15">
      <c r="A47" s="10"/>
      <c r="B47" s="10"/>
      <c r="M47" s="25"/>
      <c r="N47" s="10"/>
      <c r="O47" s="112"/>
      <c r="P47" s="26"/>
      <c r="Q47" s="26"/>
      <c r="R47" s="31"/>
      <c r="S47" s="26"/>
      <c r="T47" s="26"/>
      <c r="U47" s="31"/>
      <c r="V47" s="26"/>
      <c r="W47" s="26"/>
      <c r="X47" s="10"/>
      <c r="Y47" s="10"/>
      <c r="Z47" s="10"/>
      <c r="AA47" s="10"/>
      <c r="AB47" s="10"/>
      <c r="AC47" s="10"/>
      <c r="AF47" s="10"/>
      <c r="AG47" s="10"/>
    </row>
    <row r="48" spans="1:58" ht="15" customHeight="1" x14ac:dyDescent="0.15">
      <c r="A48" s="10" t="s">
        <v>99</v>
      </c>
      <c r="B48" s="10"/>
      <c r="M48" s="25"/>
      <c r="N48" s="10"/>
      <c r="O48" s="112"/>
      <c r="P48" s="26"/>
      <c r="Q48" s="26"/>
      <c r="R48" s="31"/>
      <c r="S48" s="26"/>
      <c r="T48" s="26"/>
      <c r="U48" s="31"/>
      <c r="V48" s="26"/>
      <c r="W48" s="26"/>
      <c r="X48" s="10"/>
      <c r="Y48" s="10"/>
      <c r="Z48" s="10"/>
      <c r="AA48" s="10"/>
      <c r="AB48" s="10"/>
      <c r="AC48" s="10"/>
      <c r="AF48" s="10"/>
      <c r="AG48" s="10"/>
    </row>
    <row r="49" spans="1:33" ht="15" customHeight="1" x14ac:dyDescent="0.15">
      <c r="A49" s="361" t="s">
        <v>0</v>
      </c>
      <c r="B49" s="362"/>
      <c r="C49" s="362"/>
      <c r="D49" s="362"/>
      <c r="E49" s="362"/>
      <c r="F49" s="362"/>
      <c r="G49" s="362"/>
      <c r="H49" s="362"/>
      <c r="I49" s="362"/>
      <c r="J49" s="362"/>
      <c r="K49" s="361" t="s">
        <v>61</v>
      </c>
      <c r="L49" s="362"/>
      <c r="M49" s="363"/>
      <c r="N49" s="361" t="s">
        <v>32</v>
      </c>
      <c r="O49" s="362"/>
      <c r="P49" s="362"/>
      <c r="Q49" s="362"/>
      <c r="R49" s="362"/>
      <c r="S49" s="362"/>
      <c r="T49" s="362"/>
      <c r="U49" s="362"/>
      <c r="V49" s="362"/>
      <c r="W49" s="362"/>
      <c r="X49" s="362"/>
      <c r="Y49" s="362"/>
      <c r="Z49" s="364" t="s">
        <v>62</v>
      </c>
      <c r="AA49" s="365"/>
      <c r="AB49" s="365"/>
      <c r="AC49" s="365"/>
      <c r="AD49" s="365"/>
      <c r="AE49" s="366"/>
      <c r="AF49" s="10"/>
      <c r="AG49" s="10"/>
    </row>
    <row r="50" spans="1:33" ht="15" customHeight="1" x14ac:dyDescent="0.15">
      <c r="A50" s="341" t="s">
        <v>63</v>
      </c>
      <c r="B50" s="118" t="s">
        <v>64</v>
      </c>
      <c r="C50" s="367" t="s">
        <v>100</v>
      </c>
      <c r="D50" s="367"/>
      <c r="E50" s="367"/>
      <c r="F50" s="367"/>
      <c r="G50" s="367"/>
      <c r="H50" s="367"/>
      <c r="I50" s="367"/>
      <c r="J50" s="368"/>
      <c r="K50" s="369">
        <f t="shared" ref="K50:K51" si="6">ROUNDDOWN(N50*R50*U50*110/100,0)</f>
        <v>33000</v>
      </c>
      <c r="L50" s="370"/>
      <c r="M50" s="371"/>
      <c r="N50" s="372">
        <v>30000</v>
      </c>
      <c r="O50" s="373"/>
      <c r="P50" s="373"/>
      <c r="Q50" s="18" t="s">
        <v>2</v>
      </c>
      <c r="R50" s="2">
        <v>1</v>
      </c>
      <c r="S50" s="110" t="s">
        <v>4</v>
      </c>
      <c r="T50" s="18" t="s">
        <v>2</v>
      </c>
      <c r="U50" s="2">
        <v>1</v>
      </c>
      <c r="V50" s="110" t="s">
        <v>3</v>
      </c>
      <c r="W50" s="339" t="str">
        <f>"＋消費税相当額"</f>
        <v>＋消費税相当額</v>
      </c>
      <c r="X50" s="339"/>
      <c r="Y50" s="339"/>
      <c r="Z50" s="19"/>
      <c r="AA50" s="20"/>
      <c r="AB50" s="20"/>
      <c r="AC50" s="20"/>
      <c r="AD50" s="20"/>
      <c r="AE50" s="21"/>
      <c r="AF50" s="10"/>
      <c r="AG50" s="10"/>
    </row>
    <row r="51" spans="1:33" ht="15" customHeight="1" x14ac:dyDescent="0.15">
      <c r="A51" s="341"/>
      <c r="B51" s="118" t="s">
        <v>67</v>
      </c>
      <c r="C51" s="367" t="s">
        <v>101</v>
      </c>
      <c r="D51" s="367"/>
      <c r="E51" s="367"/>
      <c r="F51" s="367"/>
      <c r="G51" s="367"/>
      <c r="H51" s="367"/>
      <c r="I51" s="367"/>
      <c r="J51" s="368"/>
      <c r="K51" s="369">
        <f t="shared" si="6"/>
        <v>9900</v>
      </c>
      <c r="L51" s="370"/>
      <c r="M51" s="371"/>
      <c r="N51" s="369">
        <f>IF($AD$3&lt;&gt;"院内CRC",9000,30000)</f>
        <v>9000</v>
      </c>
      <c r="O51" s="370"/>
      <c r="P51" s="370"/>
      <c r="Q51" s="18" t="s">
        <v>2</v>
      </c>
      <c r="R51" s="2">
        <v>1</v>
      </c>
      <c r="S51" s="110" t="s">
        <v>4</v>
      </c>
      <c r="T51" s="18" t="s">
        <v>2</v>
      </c>
      <c r="U51" s="2">
        <v>1</v>
      </c>
      <c r="V51" s="110" t="s">
        <v>3</v>
      </c>
      <c r="W51" s="339" t="str">
        <f t="shared" ref="W51" si="7">"＋消費税相当額"</f>
        <v>＋消費税相当額</v>
      </c>
      <c r="X51" s="339"/>
      <c r="Y51" s="339"/>
      <c r="Z51" s="19"/>
      <c r="AA51" s="20"/>
      <c r="AB51" s="20"/>
      <c r="AC51" s="20"/>
      <c r="AD51" s="20"/>
      <c r="AE51" s="21"/>
      <c r="AF51" s="10"/>
      <c r="AG51" s="10"/>
    </row>
    <row r="52" spans="1:33" ht="15" customHeight="1" x14ac:dyDescent="0.15">
      <c r="A52" s="341"/>
      <c r="B52" s="118" t="s">
        <v>69</v>
      </c>
      <c r="C52" s="2" t="s">
        <v>23</v>
      </c>
      <c r="D52" s="2"/>
      <c r="E52" s="2"/>
      <c r="F52" s="2"/>
      <c r="G52" s="2"/>
      <c r="H52" s="2"/>
      <c r="I52" s="2"/>
      <c r="J52" s="2"/>
      <c r="K52" s="369">
        <f>ROUNDDOWN(SUM(K50:M51)*$AJ$3,0)</f>
        <v>8580</v>
      </c>
      <c r="L52" s="370"/>
      <c r="M52" s="371"/>
      <c r="N52" s="22" t="s">
        <v>95</v>
      </c>
      <c r="O52" s="17"/>
      <c r="P52" s="22"/>
      <c r="Q52" s="18"/>
      <c r="R52" s="2"/>
      <c r="S52" s="110"/>
      <c r="T52" s="18"/>
      <c r="U52" s="2"/>
      <c r="V52" s="110"/>
      <c r="W52" s="11"/>
      <c r="X52" s="11"/>
      <c r="Y52" s="11"/>
      <c r="Z52" s="19"/>
      <c r="AA52" s="20"/>
      <c r="AB52" s="20"/>
      <c r="AC52" s="20"/>
      <c r="AD52" s="20"/>
      <c r="AE52" s="21"/>
      <c r="AF52" s="10"/>
      <c r="AG52" s="10"/>
    </row>
    <row r="53" spans="1:33" ht="15" customHeight="1" x14ac:dyDescent="0.15">
      <c r="A53" s="341"/>
      <c r="B53" s="119" t="s">
        <v>78</v>
      </c>
      <c r="C53" s="2"/>
      <c r="D53" s="2"/>
      <c r="E53" s="2"/>
      <c r="F53" s="2"/>
      <c r="G53" s="2"/>
      <c r="H53" s="2"/>
      <c r="I53" s="2"/>
      <c r="J53" s="2"/>
      <c r="K53" s="369">
        <f>SUM(K50:M52)</f>
        <v>51480</v>
      </c>
      <c r="L53" s="370"/>
      <c r="M53" s="371"/>
      <c r="N53" s="22" t="s">
        <v>96</v>
      </c>
      <c r="O53" s="17"/>
      <c r="P53" s="22"/>
      <c r="Q53" s="18"/>
      <c r="R53" s="2"/>
      <c r="S53" s="110"/>
      <c r="T53" s="18"/>
      <c r="U53" s="2"/>
      <c r="V53" s="110"/>
      <c r="W53" s="11"/>
      <c r="X53" s="11"/>
      <c r="Y53" s="11"/>
      <c r="Z53" s="19"/>
      <c r="AA53" s="20"/>
      <c r="AB53" s="20"/>
      <c r="AC53" s="20"/>
      <c r="AD53" s="20"/>
      <c r="AE53" s="21"/>
      <c r="AF53" s="10"/>
      <c r="AG53" s="10"/>
    </row>
    <row r="54" spans="1:33" ht="15" customHeight="1" x14ac:dyDescent="0.15">
      <c r="A54" s="121" t="s">
        <v>80</v>
      </c>
      <c r="B54" s="119"/>
      <c r="C54" s="2"/>
      <c r="D54" s="2"/>
      <c r="E54" s="2"/>
      <c r="F54" s="2"/>
      <c r="G54" s="2"/>
      <c r="H54" s="2"/>
      <c r="I54" s="2"/>
      <c r="J54" s="2"/>
      <c r="K54" s="369">
        <f>ROUNDDOWN(K53*$AJ$4,0)</f>
        <v>15444</v>
      </c>
      <c r="L54" s="370"/>
      <c r="M54" s="371"/>
      <c r="N54" s="22" t="s">
        <v>81</v>
      </c>
      <c r="O54" s="24"/>
      <c r="P54" s="22"/>
      <c r="Q54" s="18"/>
      <c r="R54" s="2"/>
      <c r="S54" s="110"/>
      <c r="T54" s="18"/>
      <c r="U54" s="2"/>
      <c r="V54" s="110"/>
      <c r="W54" s="11"/>
      <c r="X54" s="11"/>
      <c r="Y54" s="11"/>
      <c r="Z54" s="19"/>
      <c r="AA54" s="20"/>
      <c r="AB54" s="20"/>
      <c r="AC54" s="20"/>
      <c r="AD54" s="20"/>
      <c r="AE54" s="21"/>
      <c r="AF54" s="10"/>
      <c r="AG54" s="10"/>
    </row>
    <row r="55" spans="1:33" ht="15" customHeight="1" x14ac:dyDescent="0.15">
      <c r="A55" s="119" t="s">
        <v>97</v>
      </c>
      <c r="B55" s="119"/>
      <c r="C55" s="2"/>
      <c r="D55" s="2"/>
      <c r="E55" s="2"/>
      <c r="F55" s="2"/>
      <c r="G55" s="2"/>
      <c r="H55" s="2"/>
      <c r="I55" s="2"/>
      <c r="J55" s="2"/>
      <c r="K55" s="369">
        <f>SUM(K53:M54)</f>
        <v>66924</v>
      </c>
      <c r="L55" s="370"/>
      <c r="M55" s="371"/>
      <c r="N55" s="119" t="s">
        <v>82</v>
      </c>
      <c r="O55" s="24"/>
      <c r="P55" s="17"/>
      <c r="Q55" s="18"/>
      <c r="R55" s="11"/>
      <c r="S55" s="370">
        <f>ROUNDDOWN(K55/1.1*0.1,0)</f>
        <v>6084</v>
      </c>
      <c r="T55" s="370"/>
      <c r="U55" s="370"/>
      <c r="V55" s="110"/>
      <c r="W55" s="11"/>
      <c r="X55" s="11"/>
      <c r="Y55" s="11"/>
      <c r="Z55" s="19"/>
      <c r="AA55" s="20"/>
      <c r="AB55" s="20"/>
      <c r="AC55" s="20"/>
      <c r="AD55" s="20"/>
      <c r="AE55" s="30"/>
      <c r="AF55" s="10"/>
      <c r="AG55" s="10"/>
    </row>
    <row r="56" spans="1:33" ht="15" customHeight="1" x14ac:dyDescent="0.15">
      <c r="A56" s="119" t="s">
        <v>28</v>
      </c>
      <c r="B56" s="2"/>
      <c r="C56" s="2"/>
      <c r="D56" s="2"/>
      <c r="E56" s="2"/>
      <c r="F56" s="2"/>
      <c r="G56" s="2"/>
      <c r="H56" s="2"/>
      <c r="I56" s="2"/>
      <c r="J56" s="2"/>
      <c r="K56" s="369">
        <f>K55*N56*Q56</f>
        <v>0</v>
      </c>
      <c r="L56" s="370"/>
      <c r="M56" s="371"/>
      <c r="N56" s="2">
        <f>'ポイント表(Ver.2.0)'!$C$10</f>
        <v>0</v>
      </c>
      <c r="O56" s="110" t="s">
        <v>4</v>
      </c>
      <c r="P56" s="18" t="s">
        <v>2</v>
      </c>
      <c r="Q56" s="2">
        <f>'ポイント表(Ver.2.0)'!C32</f>
        <v>0</v>
      </c>
      <c r="R56" s="110" t="s">
        <v>102</v>
      </c>
      <c r="S56" s="339" t="s">
        <v>82</v>
      </c>
      <c r="T56" s="339"/>
      <c r="U56" s="339"/>
      <c r="V56" s="339"/>
      <c r="W56" s="370">
        <f>ROUNDDOWN(K56/1.1*0.1,0)</f>
        <v>0</v>
      </c>
      <c r="X56" s="370"/>
      <c r="Y56" s="370"/>
      <c r="Z56" s="19"/>
      <c r="AA56" s="20"/>
      <c r="AB56" s="20"/>
      <c r="AC56" s="20"/>
      <c r="AD56" s="20"/>
      <c r="AE56" s="30"/>
      <c r="AF56" s="10"/>
      <c r="AG56" s="10"/>
    </row>
    <row r="57" spans="1:33" ht="15" customHeight="1" x14ac:dyDescent="0.15">
      <c r="A57" s="120"/>
      <c r="B57" s="10"/>
      <c r="M57" s="32"/>
      <c r="N57" s="32"/>
      <c r="O57" s="10"/>
      <c r="P57" s="112"/>
      <c r="Q57" s="10"/>
      <c r="S57" s="26"/>
      <c r="T57" s="26"/>
      <c r="U57" s="31"/>
      <c r="V57" s="26"/>
      <c r="W57" s="26"/>
      <c r="X57" s="26"/>
      <c r="Y57" s="26"/>
      <c r="Z57" s="10"/>
      <c r="AA57" s="10"/>
      <c r="AB57" s="10"/>
      <c r="AC57" s="10"/>
      <c r="AF57" s="10"/>
      <c r="AG57" s="10"/>
    </row>
    <row r="58" spans="1:33" ht="15" customHeight="1" x14ac:dyDescent="0.15">
      <c r="A58" s="10" t="s">
        <v>145</v>
      </c>
      <c r="B58" s="10"/>
      <c r="M58" s="32"/>
      <c r="N58" s="32"/>
      <c r="O58" s="10"/>
      <c r="P58" s="112"/>
      <c r="Q58" s="10"/>
      <c r="S58" s="26"/>
      <c r="T58" s="26"/>
      <c r="U58" s="31"/>
      <c r="V58" s="26"/>
      <c r="W58" s="26"/>
      <c r="X58" s="26"/>
      <c r="Y58" s="26"/>
      <c r="Z58" s="10"/>
      <c r="AA58" s="10"/>
      <c r="AB58" s="10"/>
      <c r="AC58" s="10"/>
      <c r="AF58" s="10"/>
      <c r="AG58" s="10"/>
    </row>
    <row r="59" spans="1:33" ht="15" customHeight="1" x14ac:dyDescent="0.15">
      <c r="A59" s="361" t="s">
        <v>0</v>
      </c>
      <c r="B59" s="362"/>
      <c r="C59" s="362"/>
      <c r="D59" s="362"/>
      <c r="E59" s="362"/>
      <c r="F59" s="362"/>
      <c r="G59" s="362"/>
      <c r="H59" s="362"/>
      <c r="I59" s="362"/>
      <c r="J59" s="362"/>
      <c r="K59" s="361" t="s">
        <v>61</v>
      </c>
      <c r="L59" s="362"/>
      <c r="M59" s="363"/>
      <c r="N59" s="361" t="s">
        <v>32</v>
      </c>
      <c r="O59" s="362"/>
      <c r="P59" s="362"/>
      <c r="Q59" s="362"/>
      <c r="R59" s="362"/>
      <c r="S59" s="362"/>
      <c r="T59" s="362"/>
      <c r="U59" s="362"/>
      <c r="V59" s="362"/>
      <c r="W59" s="362"/>
      <c r="X59" s="362"/>
      <c r="Y59" s="362"/>
      <c r="Z59" s="364" t="s">
        <v>62</v>
      </c>
      <c r="AA59" s="365"/>
      <c r="AB59" s="365"/>
      <c r="AC59" s="365"/>
      <c r="AD59" s="365"/>
      <c r="AE59" s="366"/>
      <c r="AF59" s="10"/>
      <c r="AG59" s="10"/>
    </row>
    <row r="60" spans="1:33" ht="15" customHeight="1" x14ac:dyDescent="0.15">
      <c r="A60" s="341" t="s">
        <v>63</v>
      </c>
      <c r="B60" s="124" t="s">
        <v>64</v>
      </c>
      <c r="C60" s="367" t="s">
        <v>146</v>
      </c>
      <c r="D60" s="367"/>
      <c r="E60" s="367"/>
      <c r="F60" s="367"/>
      <c r="G60" s="367"/>
      <c r="H60" s="367"/>
      <c r="I60" s="367"/>
      <c r="J60" s="368"/>
      <c r="K60" s="369">
        <f>ROUNDDOWN(N60*R60*110/100,0)</f>
        <v>0</v>
      </c>
      <c r="L60" s="370"/>
      <c r="M60" s="371"/>
      <c r="N60" s="372">
        <f>ROUNDDOWN(6000*'ポイント表(Ver.2.0)'!N24,0)</f>
        <v>0</v>
      </c>
      <c r="O60" s="373"/>
      <c r="P60" s="373"/>
      <c r="Q60" s="18" t="s">
        <v>2</v>
      </c>
      <c r="R60" s="2">
        <v>1</v>
      </c>
      <c r="S60" s="11" t="s">
        <v>4</v>
      </c>
      <c r="T60" s="339" t="str">
        <f>"＋消費税相当額"</f>
        <v>＋消費税相当額</v>
      </c>
      <c r="U60" s="339"/>
      <c r="V60" s="339"/>
      <c r="W60" s="2"/>
      <c r="X60" s="2"/>
      <c r="Y60" s="2"/>
      <c r="Z60" s="22"/>
      <c r="AA60" s="24"/>
      <c r="AB60" s="111"/>
      <c r="AC60" s="33"/>
      <c r="AD60" s="33"/>
      <c r="AE60" s="3"/>
      <c r="AF60" s="10"/>
      <c r="AG60" s="10"/>
    </row>
    <row r="61" spans="1:33" ht="15" customHeight="1" x14ac:dyDescent="0.15">
      <c r="A61" s="341"/>
      <c r="B61" s="124" t="s">
        <v>67</v>
      </c>
      <c r="C61" s="367" t="s">
        <v>147</v>
      </c>
      <c r="D61" s="367"/>
      <c r="E61" s="367"/>
      <c r="F61" s="367"/>
      <c r="G61" s="367"/>
      <c r="H61" s="367"/>
      <c r="I61" s="367"/>
      <c r="J61" s="368"/>
      <c r="K61" s="369">
        <f t="shared" ref="K61:K62" si="8">ROUNDDOWN(N61*R61*110/100,0)</f>
        <v>0</v>
      </c>
      <c r="L61" s="370"/>
      <c r="M61" s="371"/>
      <c r="N61" s="372">
        <f>IF($AD$3="院内CRC",ROUNDDOWN(N60*60%,0),ROUNDDOWN(N60*60%*30%,0))</f>
        <v>0</v>
      </c>
      <c r="O61" s="373"/>
      <c r="P61" s="373"/>
      <c r="Q61" s="18" t="s">
        <v>2</v>
      </c>
      <c r="R61" s="2">
        <v>1</v>
      </c>
      <c r="S61" s="11" t="s">
        <v>4</v>
      </c>
      <c r="T61" s="339" t="str">
        <f t="shared" ref="T61:T63" si="9">"＋消費税相当額"</f>
        <v>＋消費税相当額</v>
      </c>
      <c r="U61" s="339"/>
      <c r="V61" s="339"/>
      <c r="W61" s="2"/>
      <c r="X61" s="2"/>
      <c r="Y61" s="2"/>
      <c r="Z61" s="22"/>
      <c r="AA61" s="24"/>
      <c r="AB61" s="111"/>
      <c r="AC61" s="33"/>
      <c r="AD61" s="33"/>
      <c r="AE61" s="3"/>
      <c r="AF61" s="10"/>
      <c r="AG61" s="10"/>
    </row>
    <row r="62" spans="1:33" ht="15" customHeight="1" x14ac:dyDescent="0.15">
      <c r="A62" s="341"/>
      <c r="B62" s="124" t="s">
        <v>69</v>
      </c>
      <c r="C62" s="367" t="s">
        <v>195</v>
      </c>
      <c r="D62" s="367"/>
      <c r="E62" s="367"/>
      <c r="F62" s="367"/>
      <c r="G62" s="367"/>
      <c r="H62" s="367"/>
      <c r="I62" s="367"/>
      <c r="J62" s="368"/>
      <c r="K62" s="369">
        <f t="shared" si="8"/>
        <v>0</v>
      </c>
      <c r="L62" s="370"/>
      <c r="M62" s="371"/>
      <c r="N62" s="372">
        <f>ROUNDDOWN(N60*30%,0)</f>
        <v>0</v>
      </c>
      <c r="O62" s="373"/>
      <c r="P62" s="373"/>
      <c r="Q62" s="18" t="s">
        <v>2</v>
      </c>
      <c r="R62" s="2">
        <v>1</v>
      </c>
      <c r="S62" s="11" t="s">
        <v>4</v>
      </c>
      <c r="T62" s="339" t="str">
        <f t="shared" si="9"/>
        <v>＋消費税相当額</v>
      </c>
      <c r="U62" s="339"/>
      <c r="V62" s="339"/>
      <c r="W62" s="2"/>
      <c r="X62" s="2"/>
      <c r="Y62" s="2"/>
      <c r="Z62" s="19"/>
      <c r="AA62" s="20"/>
      <c r="AB62" s="20"/>
      <c r="AC62" s="20"/>
      <c r="AD62" s="20"/>
      <c r="AE62" s="21"/>
      <c r="AF62" s="10"/>
      <c r="AG62" s="10"/>
    </row>
    <row r="63" spans="1:33" ht="15" customHeight="1" x14ac:dyDescent="0.15">
      <c r="A63" s="341"/>
      <c r="B63" s="124" t="s">
        <v>71</v>
      </c>
      <c r="C63" s="367" t="s">
        <v>148</v>
      </c>
      <c r="D63" s="367"/>
      <c r="E63" s="367"/>
      <c r="F63" s="367"/>
      <c r="G63" s="367"/>
      <c r="H63" s="367"/>
      <c r="I63" s="367"/>
      <c r="J63" s="368"/>
      <c r="K63" s="369">
        <f>ROUNDDOWN(N63*R63*110/100,0)</f>
        <v>0</v>
      </c>
      <c r="L63" s="370"/>
      <c r="M63" s="371"/>
      <c r="N63" s="372">
        <f>IF($AD$3&lt;&gt;"SMOフルサポート",ROUNDDOWN(N60*30%,0),ROUNDDOWN(N60*30%*50%,0))</f>
        <v>0</v>
      </c>
      <c r="O63" s="373"/>
      <c r="P63" s="373"/>
      <c r="Q63" s="18" t="s">
        <v>2</v>
      </c>
      <c r="R63" s="2">
        <v>1</v>
      </c>
      <c r="S63" s="11" t="s">
        <v>4</v>
      </c>
      <c r="T63" s="339" t="str">
        <f t="shared" si="9"/>
        <v>＋消費税相当額</v>
      </c>
      <c r="U63" s="339"/>
      <c r="V63" s="339"/>
      <c r="W63" s="2"/>
      <c r="X63" s="2"/>
      <c r="Y63" s="2"/>
      <c r="Z63" s="22"/>
      <c r="AA63" s="24"/>
      <c r="AB63" s="111"/>
      <c r="AC63" s="33"/>
      <c r="AD63" s="33"/>
      <c r="AE63" s="3"/>
      <c r="AF63" s="10"/>
      <c r="AG63" s="10"/>
    </row>
    <row r="64" spans="1:33" ht="15" customHeight="1" x14ac:dyDescent="0.15">
      <c r="A64" s="341"/>
      <c r="B64" s="124" t="s">
        <v>72</v>
      </c>
      <c r="C64" s="367" t="s">
        <v>23</v>
      </c>
      <c r="D64" s="367"/>
      <c r="E64" s="367"/>
      <c r="F64" s="367"/>
      <c r="G64" s="367"/>
      <c r="H64" s="367"/>
      <c r="I64" s="367"/>
      <c r="J64" s="368"/>
      <c r="K64" s="369">
        <f>ROUNDDOWN(SUM(K60:M63)*$AJ$3,0)</f>
        <v>0</v>
      </c>
      <c r="L64" s="370"/>
      <c r="M64" s="371"/>
      <c r="N64" s="22" t="s">
        <v>103</v>
      </c>
      <c r="O64" s="17"/>
      <c r="P64" s="17"/>
      <c r="Q64" s="18"/>
      <c r="R64" s="11"/>
      <c r="S64" s="110"/>
      <c r="T64" s="11"/>
      <c r="U64" s="11"/>
      <c r="V64" s="11"/>
      <c r="W64" s="2"/>
      <c r="X64" s="2"/>
      <c r="Y64" s="2"/>
      <c r="Z64" s="22"/>
      <c r="AA64" s="24"/>
      <c r="AB64" s="111"/>
      <c r="AC64" s="33"/>
      <c r="AD64" s="33"/>
      <c r="AE64" s="3"/>
      <c r="AF64" s="10"/>
      <c r="AG64" s="10"/>
    </row>
    <row r="65" spans="1:33" ht="15" customHeight="1" x14ac:dyDescent="0.15">
      <c r="A65" s="341"/>
      <c r="B65" s="2" t="s">
        <v>78</v>
      </c>
      <c r="C65" s="2"/>
      <c r="D65" s="2"/>
      <c r="E65" s="2"/>
      <c r="F65" s="2"/>
      <c r="G65" s="2"/>
      <c r="H65" s="2"/>
      <c r="I65" s="2"/>
      <c r="J65" s="2"/>
      <c r="K65" s="369">
        <f>SUM(K60:M64)</f>
        <v>0</v>
      </c>
      <c r="L65" s="370"/>
      <c r="M65" s="371"/>
      <c r="N65" s="22" t="s">
        <v>104</v>
      </c>
      <c r="O65" s="17"/>
      <c r="P65" s="17"/>
      <c r="Q65" s="18"/>
      <c r="R65" s="11"/>
      <c r="S65" s="11"/>
      <c r="T65" s="11"/>
      <c r="U65" s="11"/>
      <c r="V65" s="11"/>
      <c r="W65" s="2"/>
      <c r="X65" s="2"/>
      <c r="Y65" s="2"/>
      <c r="Z65" s="22"/>
      <c r="AA65" s="24"/>
      <c r="AB65" s="111"/>
      <c r="AC65" s="33"/>
      <c r="AD65" s="33"/>
      <c r="AE65" s="3"/>
      <c r="AF65" s="10"/>
      <c r="AG65" s="10"/>
    </row>
    <row r="66" spans="1:33" ht="15" customHeight="1" x14ac:dyDescent="0.15">
      <c r="A66" s="119" t="s">
        <v>80</v>
      </c>
      <c r="B66" s="2"/>
      <c r="C66" s="2"/>
      <c r="D66" s="2"/>
      <c r="E66" s="2"/>
      <c r="F66" s="2"/>
      <c r="G66" s="2"/>
      <c r="H66" s="2"/>
      <c r="I66" s="2"/>
      <c r="J66" s="2"/>
      <c r="K66" s="369">
        <f>ROUNDDOWN(K65*$AJ$4,0)</f>
        <v>0</v>
      </c>
      <c r="L66" s="370"/>
      <c r="M66" s="371"/>
      <c r="N66" s="22" t="s">
        <v>81</v>
      </c>
      <c r="O66" s="24"/>
      <c r="P66" s="17"/>
      <c r="Q66" s="18"/>
      <c r="R66" s="11"/>
      <c r="S66" s="11"/>
      <c r="T66" s="11"/>
      <c r="U66" s="11"/>
      <c r="V66" s="11"/>
      <c r="W66" s="2"/>
      <c r="X66" s="2"/>
      <c r="Y66" s="2"/>
      <c r="Z66" s="22"/>
      <c r="AA66" s="24"/>
      <c r="AB66" s="111"/>
      <c r="AC66" s="33"/>
      <c r="AD66" s="33"/>
      <c r="AE66" s="3"/>
      <c r="AF66" s="10"/>
      <c r="AG66" s="10"/>
    </row>
    <row r="67" spans="1:33" ht="15" customHeight="1" x14ac:dyDescent="0.15">
      <c r="A67" s="119" t="s">
        <v>97</v>
      </c>
      <c r="B67" s="2"/>
      <c r="C67" s="2"/>
      <c r="D67" s="2"/>
      <c r="E67" s="2"/>
      <c r="F67" s="2"/>
      <c r="G67" s="2"/>
      <c r="H67" s="2"/>
      <c r="I67" s="2"/>
      <c r="J67" s="2"/>
      <c r="K67" s="369">
        <f>SUM(K65:M66)</f>
        <v>0</v>
      </c>
      <c r="L67" s="370"/>
      <c r="M67" s="371"/>
      <c r="N67" s="119" t="s">
        <v>82</v>
      </c>
      <c r="O67" s="24"/>
      <c r="P67" s="17"/>
      <c r="Q67" s="18"/>
      <c r="R67" s="11"/>
      <c r="S67" s="370">
        <f>ROUNDDOWN(K67/1.1*0.1,0)</f>
        <v>0</v>
      </c>
      <c r="T67" s="370"/>
      <c r="U67" s="370"/>
      <c r="V67" s="11"/>
      <c r="W67" s="2"/>
      <c r="X67" s="2"/>
      <c r="Y67" s="2"/>
      <c r="Z67" s="22"/>
      <c r="AA67" s="24"/>
      <c r="AB67" s="111"/>
      <c r="AC67" s="33"/>
      <c r="AD67" s="33"/>
      <c r="AE67" s="3"/>
      <c r="AF67" s="10"/>
      <c r="AG67" s="10"/>
    </row>
    <row r="68" spans="1:33" ht="15" customHeight="1" x14ac:dyDescent="0.15">
      <c r="A68" s="119" t="s">
        <v>28</v>
      </c>
      <c r="B68" s="2"/>
      <c r="C68" s="2"/>
      <c r="D68" s="2"/>
      <c r="E68" s="2"/>
      <c r="F68" s="2"/>
      <c r="G68" s="2"/>
      <c r="H68" s="2"/>
      <c r="I68" s="2"/>
      <c r="J68" s="2"/>
      <c r="K68" s="369">
        <f>K67*N68</f>
        <v>0</v>
      </c>
      <c r="L68" s="370"/>
      <c r="M68" s="371"/>
      <c r="N68" s="2">
        <f>'ポイント表(Ver.2.0)'!$C$10</f>
        <v>0</v>
      </c>
      <c r="O68" s="339" t="s">
        <v>105</v>
      </c>
      <c r="P68" s="339"/>
      <c r="Q68" s="123"/>
      <c r="R68" s="123"/>
      <c r="S68" s="339" t="s">
        <v>82</v>
      </c>
      <c r="T68" s="339"/>
      <c r="U68" s="339"/>
      <c r="V68" s="339"/>
      <c r="W68" s="370">
        <f>ROUNDDOWN(K68/1.1*0.1,0)</f>
        <v>0</v>
      </c>
      <c r="X68" s="370"/>
      <c r="Y68" s="370"/>
      <c r="Z68" s="22"/>
      <c r="AA68" s="24"/>
      <c r="AB68" s="111"/>
      <c r="AC68" s="33"/>
      <c r="AD68" s="33"/>
      <c r="AE68" s="3"/>
      <c r="AF68" s="10"/>
      <c r="AG68" s="10"/>
    </row>
    <row r="69" spans="1:33" ht="15" customHeight="1" x14ac:dyDescent="0.15">
      <c r="A69" s="10"/>
      <c r="B69" s="10"/>
      <c r="K69" s="31"/>
      <c r="L69" s="31"/>
      <c r="M69" s="31"/>
      <c r="N69" s="31"/>
      <c r="O69" s="31"/>
      <c r="P69" s="31"/>
      <c r="Q69" s="34"/>
      <c r="R69" s="10"/>
      <c r="S69" s="112"/>
      <c r="T69" s="112"/>
      <c r="U69" s="10"/>
      <c r="V69" s="10"/>
      <c r="W69" s="10"/>
      <c r="X69" s="10"/>
      <c r="Z69" s="28"/>
      <c r="AA69" s="28"/>
      <c r="AB69" s="28"/>
      <c r="AC69" s="28"/>
      <c r="AD69" s="28"/>
      <c r="AE69" s="29"/>
      <c r="AF69" s="10"/>
      <c r="AG69" s="10"/>
    </row>
    <row r="70" spans="1:33" ht="15" customHeight="1" x14ac:dyDescent="0.15">
      <c r="A70" s="10" t="s">
        <v>106</v>
      </c>
      <c r="B70" s="10"/>
      <c r="L70" s="31"/>
      <c r="M70" s="117"/>
      <c r="N70" s="112"/>
      <c r="O70" s="13"/>
      <c r="P70" s="26"/>
      <c r="Q70" s="26"/>
      <c r="R70" s="31"/>
      <c r="S70" s="26"/>
      <c r="T70" s="26"/>
      <c r="U70" s="31"/>
      <c r="V70" s="26"/>
      <c r="W70" s="26"/>
      <c r="AB70" s="10"/>
      <c r="AC70" s="10"/>
      <c r="AF70" s="10"/>
      <c r="AG70" s="10"/>
    </row>
    <row r="71" spans="1:33" ht="15" customHeight="1" x14ac:dyDescent="0.15">
      <c r="A71" s="374" t="s">
        <v>107</v>
      </c>
      <c r="B71" s="336"/>
      <c r="C71" s="336"/>
      <c r="D71" s="336"/>
      <c r="E71" s="336">
        <f>'ポイント表(Ver.2.0)'!I27</f>
        <v>0</v>
      </c>
      <c r="F71" s="336" t="s">
        <v>3</v>
      </c>
      <c r="G71" s="125"/>
      <c r="H71" s="125"/>
      <c r="I71" s="364" t="s">
        <v>108</v>
      </c>
      <c r="J71" s="365"/>
      <c r="K71" s="366"/>
      <c r="L71" s="375" t="str">
        <f>'ポイント表(Ver.2.0)'!H28</f>
        <v>マイルストーン1回目</v>
      </c>
      <c r="M71" s="376"/>
      <c r="N71" s="376"/>
      <c r="O71" s="376"/>
      <c r="P71" s="375" t="str">
        <f>'ポイント表(Ver.2.0)'!H29</f>
        <v>マイルストーン2回目</v>
      </c>
      <c r="Q71" s="376"/>
      <c r="R71" s="376"/>
      <c r="S71" s="377"/>
      <c r="T71" s="375" t="str">
        <f>'ポイント表(Ver.2.0)'!H30</f>
        <v>-</v>
      </c>
      <c r="U71" s="376"/>
      <c r="V71" s="376"/>
      <c r="W71" s="376"/>
      <c r="X71" s="375" t="str">
        <f>'ポイント表(Ver.2.0)'!H31</f>
        <v>-</v>
      </c>
      <c r="Y71" s="376"/>
      <c r="Z71" s="376"/>
      <c r="AA71" s="376"/>
      <c r="AB71" s="364" t="s">
        <v>62</v>
      </c>
      <c r="AC71" s="365"/>
      <c r="AD71" s="365"/>
      <c r="AE71" s="366"/>
      <c r="AF71" s="10"/>
      <c r="AG71" s="10"/>
    </row>
    <row r="72" spans="1:33" ht="15" customHeight="1" x14ac:dyDescent="0.15">
      <c r="A72" s="332"/>
      <c r="B72" s="336"/>
      <c r="C72" s="336"/>
      <c r="D72" s="336"/>
      <c r="E72" s="336"/>
      <c r="F72" s="336"/>
      <c r="H72" s="126"/>
      <c r="I72" s="364" t="s">
        <v>109</v>
      </c>
      <c r="J72" s="365"/>
      <c r="K72" s="366"/>
      <c r="L72" s="380" t="e" cm="1">
        <f t="array" ref="L72">_xlfn.IFS($E$71=1,100%,$E$71=2,60%,$E$71=4,40%)</f>
        <v>#N/A</v>
      </c>
      <c r="M72" s="381"/>
      <c r="N72" s="381"/>
      <c r="O72" s="381"/>
      <c r="P72" s="380" t="e" cm="1">
        <f t="array" ref="P72">_xlfn.IFS($E$71=1,"-",$E$71=2,40%,$E$71=4,30%)</f>
        <v>#N/A</v>
      </c>
      <c r="Q72" s="381"/>
      <c r="R72" s="381"/>
      <c r="S72" s="382"/>
      <c r="T72" s="380" t="str" cm="1">
        <f t="array" ref="T72">_xlfn.IFS(T71="-","-",$E$71=4,20%)</f>
        <v>-</v>
      </c>
      <c r="U72" s="381"/>
      <c r="V72" s="381"/>
      <c r="W72" s="381"/>
      <c r="X72" s="380" t="str" cm="1">
        <f t="array" ref="X72">_xlfn.IFS(X71="-","-",$E$71=4,10%)</f>
        <v>-</v>
      </c>
      <c r="Y72" s="381"/>
      <c r="Z72" s="381"/>
      <c r="AA72" s="381"/>
      <c r="AB72" s="364"/>
      <c r="AC72" s="365"/>
      <c r="AD72" s="365"/>
      <c r="AE72" s="366"/>
      <c r="AF72" s="10"/>
      <c r="AG72" s="10"/>
    </row>
    <row r="73" spans="1:33" ht="15" customHeight="1" x14ac:dyDescent="0.15">
      <c r="A73" s="332"/>
      <c r="B73" s="336"/>
      <c r="C73" s="336"/>
      <c r="D73" s="336"/>
      <c r="E73" s="336"/>
      <c r="F73" s="336"/>
      <c r="H73" s="126"/>
      <c r="I73" s="364" t="s">
        <v>110</v>
      </c>
      <c r="J73" s="365"/>
      <c r="K73" s="366"/>
      <c r="L73" s="378" t="str">
        <f>IF('ポイント表(Ver.2.0)'!$K28="","",'ポイント表(Ver.2.0)'!$K28)</f>
        <v/>
      </c>
      <c r="M73" s="379"/>
      <c r="N73" s="379"/>
      <c r="O73" s="379"/>
      <c r="P73" s="378" t="str">
        <f>IF('ポイント表(Ver.2.0)'!$K29="","",'ポイント表(Ver.2.0)'!$K29)</f>
        <v/>
      </c>
      <c r="Q73" s="379"/>
      <c r="R73" s="379"/>
      <c r="S73" s="383"/>
      <c r="T73" s="378" t="str">
        <f>IF('ポイント表(Ver.2.0)'!$K30="","",'ポイント表(Ver.2.0)'!$K30)</f>
        <v/>
      </c>
      <c r="U73" s="379"/>
      <c r="V73" s="379"/>
      <c r="W73" s="379"/>
      <c r="X73" s="378" t="str">
        <f>IF('ポイント表(Ver.2.0)'!$K31="","",'ポイント表(Ver.2.0)'!$K31)</f>
        <v/>
      </c>
      <c r="Y73" s="379"/>
      <c r="Z73" s="379"/>
      <c r="AA73" s="379"/>
      <c r="AB73" s="364"/>
      <c r="AC73" s="365"/>
      <c r="AD73" s="365"/>
      <c r="AE73" s="366"/>
      <c r="AF73" s="10" t="s">
        <v>111</v>
      </c>
      <c r="AG73" s="10"/>
    </row>
    <row r="74" spans="1:33" ht="15" customHeight="1" x14ac:dyDescent="0.15">
      <c r="A74" s="332"/>
      <c r="B74" s="336"/>
      <c r="C74" s="336"/>
      <c r="D74" s="336"/>
      <c r="E74" s="336"/>
      <c r="F74" s="336"/>
      <c r="G74" s="123"/>
      <c r="H74" s="127"/>
      <c r="I74" s="364"/>
      <c r="J74" s="365"/>
      <c r="K74" s="366"/>
      <c r="L74" s="378" t="str">
        <f>IF('ポイント表(Ver.2.0)'!M28="","",'ポイント表(Ver.2.0)'!M28)</f>
        <v/>
      </c>
      <c r="M74" s="379"/>
      <c r="N74" s="379"/>
      <c r="O74" s="379"/>
      <c r="P74" s="378" t="str">
        <f>IF('ポイント表(Ver.2.0)'!M29="","",'ポイント表(Ver.2.0)'!M29)</f>
        <v/>
      </c>
      <c r="Q74" s="379"/>
      <c r="R74" s="379"/>
      <c r="S74" s="379"/>
      <c r="T74" s="378" t="str">
        <f>IF('ポイント表(Ver.2.0)'!M30="","",'ポイント表(Ver.2.0)'!M30)</f>
        <v/>
      </c>
      <c r="U74" s="379"/>
      <c r="V74" s="379"/>
      <c r="W74" s="379"/>
      <c r="X74" s="378" t="str">
        <f>IF('ポイント表(Ver.2.0)'!M31="","",'ポイント表(Ver.2.0)'!M31)</f>
        <v/>
      </c>
      <c r="Y74" s="379"/>
      <c r="Z74" s="379"/>
      <c r="AA74" s="379"/>
      <c r="AB74" s="364"/>
      <c r="AC74" s="365"/>
      <c r="AD74" s="365"/>
      <c r="AE74" s="366"/>
      <c r="AF74" s="10" t="s">
        <v>112</v>
      </c>
      <c r="AG74" s="10"/>
    </row>
    <row r="75" spans="1:33" ht="15" customHeight="1" x14ac:dyDescent="0.15">
      <c r="A75" s="341" t="s">
        <v>63</v>
      </c>
      <c r="B75" s="124" t="s">
        <v>64</v>
      </c>
      <c r="C75" s="367" t="s">
        <v>146</v>
      </c>
      <c r="D75" s="367"/>
      <c r="E75" s="367"/>
      <c r="F75" s="367"/>
      <c r="G75" s="367"/>
      <c r="H75" s="367"/>
      <c r="I75" s="367"/>
      <c r="J75" s="367"/>
      <c r="K75" s="368"/>
      <c r="L75" s="384" t="e">
        <f>ROUND($K60*L$72,0)</f>
        <v>#N/A</v>
      </c>
      <c r="M75" s="385"/>
      <c r="N75" s="385"/>
      <c r="O75" s="385"/>
      <c r="P75" s="384" t="e">
        <f>IF(P$72="-","-",ROUND($K60*P$72,0))</f>
        <v>#N/A</v>
      </c>
      <c r="Q75" s="385"/>
      <c r="R75" s="385"/>
      <c r="S75" s="386"/>
      <c r="T75" s="384" t="str">
        <f>IF(T$72="-","-",ROUND($K60*T$72,0))</f>
        <v>-</v>
      </c>
      <c r="U75" s="385"/>
      <c r="V75" s="385"/>
      <c r="W75" s="386"/>
      <c r="X75" s="384" t="str">
        <f>IF(X$72="-","-",ROUND($K60*X$72,0))</f>
        <v>-</v>
      </c>
      <c r="Y75" s="385"/>
      <c r="Z75" s="385"/>
      <c r="AA75" s="386"/>
      <c r="AB75" s="119"/>
      <c r="AC75" s="2"/>
      <c r="AD75" s="2"/>
      <c r="AE75" s="3"/>
      <c r="AF75" s="4" t="e">
        <f t="shared" ref="AF75:AF82" si="10">IF(SUM(L75:AA75)=K60,"",SUM(L75:AA75)-K60)</f>
        <v>#N/A</v>
      </c>
      <c r="AG75" s="10"/>
    </row>
    <row r="76" spans="1:33" ht="15" customHeight="1" x14ac:dyDescent="0.15">
      <c r="A76" s="341"/>
      <c r="B76" s="124" t="s">
        <v>67</v>
      </c>
      <c r="C76" s="367" t="s">
        <v>147</v>
      </c>
      <c r="D76" s="367"/>
      <c r="E76" s="367"/>
      <c r="F76" s="367"/>
      <c r="G76" s="367"/>
      <c r="H76" s="367"/>
      <c r="I76" s="367"/>
      <c r="J76" s="367"/>
      <c r="K76" s="368"/>
      <c r="L76" s="384" t="e">
        <f>ROUND($K61*L$72,0)</f>
        <v>#N/A</v>
      </c>
      <c r="M76" s="385"/>
      <c r="N76" s="385"/>
      <c r="O76" s="386"/>
      <c r="P76" s="384" t="e">
        <f>IF(P$72="-","-",ROUND($K61*P$72,0))</f>
        <v>#N/A</v>
      </c>
      <c r="Q76" s="385"/>
      <c r="R76" s="385"/>
      <c r="S76" s="386"/>
      <c r="T76" s="384" t="str">
        <f>IF(T$72="-","-",ROUND($K61*T$72,0))</f>
        <v>-</v>
      </c>
      <c r="U76" s="385"/>
      <c r="V76" s="385"/>
      <c r="W76" s="386"/>
      <c r="X76" s="384" t="str">
        <f>IF(X$72="-","-",ROUND($K61*X$72,0))</f>
        <v>-</v>
      </c>
      <c r="Y76" s="385"/>
      <c r="Z76" s="385"/>
      <c r="AA76" s="386"/>
      <c r="AB76" s="119"/>
      <c r="AC76" s="2"/>
      <c r="AD76" s="2"/>
      <c r="AE76" s="3"/>
      <c r="AF76" s="4" t="e">
        <f t="shared" si="10"/>
        <v>#N/A</v>
      </c>
      <c r="AG76" s="10"/>
    </row>
    <row r="77" spans="1:33" ht="15" customHeight="1" x14ac:dyDescent="0.15">
      <c r="A77" s="341"/>
      <c r="B77" s="124" t="s">
        <v>69</v>
      </c>
      <c r="C77" s="367" t="s">
        <v>195</v>
      </c>
      <c r="D77" s="367"/>
      <c r="E77" s="367"/>
      <c r="F77" s="367"/>
      <c r="G77" s="367"/>
      <c r="H77" s="367"/>
      <c r="I77" s="367"/>
      <c r="J77" s="367"/>
      <c r="K77" s="368"/>
      <c r="L77" s="384" t="e">
        <f>ROUND($K62*L$72,0)</f>
        <v>#N/A</v>
      </c>
      <c r="M77" s="385"/>
      <c r="N77" s="385"/>
      <c r="O77" s="386"/>
      <c r="P77" s="384" t="e">
        <f>IF(P$72="-","-",ROUND($K62*P$72,0))</f>
        <v>#N/A</v>
      </c>
      <c r="Q77" s="385"/>
      <c r="R77" s="385"/>
      <c r="S77" s="386"/>
      <c r="T77" s="384" t="str">
        <f>IF(T$72="-","-",ROUND($K62*T$72,0))</f>
        <v>-</v>
      </c>
      <c r="U77" s="385"/>
      <c r="V77" s="385"/>
      <c r="W77" s="386"/>
      <c r="X77" s="384" t="str">
        <f>IF(X$72="-","-",ROUND($K62*X$72,0))</f>
        <v>-</v>
      </c>
      <c r="Y77" s="385"/>
      <c r="Z77" s="385"/>
      <c r="AA77" s="386"/>
      <c r="AB77" s="119"/>
      <c r="AC77" s="2"/>
      <c r="AD77" s="2"/>
      <c r="AE77" s="3"/>
      <c r="AF77" s="4" t="e">
        <f t="shared" si="10"/>
        <v>#N/A</v>
      </c>
      <c r="AG77" s="10"/>
    </row>
    <row r="78" spans="1:33" ht="15" customHeight="1" x14ac:dyDescent="0.15">
      <c r="A78" s="341"/>
      <c r="B78" s="124" t="s">
        <v>71</v>
      </c>
      <c r="C78" s="367" t="s">
        <v>148</v>
      </c>
      <c r="D78" s="367"/>
      <c r="E78" s="367"/>
      <c r="F78" s="367"/>
      <c r="G78" s="367"/>
      <c r="H78" s="367"/>
      <c r="I78" s="367"/>
      <c r="J78" s="367"/>
      <c r="K78" s="368"/>
      <c r="L78" s="384" t="e">
        <f>ROUND($K63*L$72,0)</f>
        <v>#N/A</v>
      </c>
      <c r="M78" s="385"/>
      <c r="N78" s="385"/>
      <c r="O78" s="386"/>
      <c r="P78" s="384" t="e">
        <f>IF(P$72="-","-",ROUND($K63*P$72,0))</f>
        <v>#N/A</v>
      </c>
      <c r="Q78" s="385"/>
      <c r="R78" s="385"/>
      <c r="S78" s="386"/>
      <c r="T78" s="384" t="str">
        <f>IF(T$72="-","-",ROUND($K63*T$72,0))</f>
        <v>-</v>
      </c>
      <c r="U78" s="385"/>
      <c r="V78" s="385"/>
      <c r="W78" s="386"/>
      <c r="X78" s="384" t="str">
        <f>IF(X$72="-","-",ROUND($K63*X$72,0))</f>
        <v>-</v>
      </c>
      <c r="Y78" s="385"/>
      <c r="Z78" s="385"/>
      <c r="AA78" s="386"/>
      <c r="AB78" s="119"/>
      <c r="AC78" s="2"/>
      <c r="AD78" s="2"/>
      <c r="AE78" s="3"/>
      <c r="AF78" s="4" t="e">
        <f t="shared" si="10"/>
        <v>#N/A</v>
      </c>
      <c r="AG78" s="10"/>
    </row>
    <row r="79" spans="1:33" ht="15" customHeight="1" x14ac:dyDescent="0.15">
      <c r="A79" s="341"/>
      <c r="B79" s="124" t="s">
        <v>72</v>
      </c>
      <c r="C79" s="367" t="s">
        <v>23</v>
      </c>
      <c r="D79" s="367"/>
      <c r="E79" s="367"/>
      <c r="F79" s="367"/>
      <c r="G79" s="367"/>
      <c r="H79" s="367"/>
      <c r="I79" s="367"/>
      <c r="J79" s="367"/>
      <c r="K79" s="368"/>
      <c r="L79" s="384" t="e">
        <f>ROUND(SUM(L75:O78)*$AJ$3,0)</f>
        <v>#N/A</v>
      </c>
      <c r="M79" s="385"/>
      <c r="N79" s="385"/>
      <c r="O79" s="385"/>
      <c r="P79" s="384" t="e">
        <f>IF(P$72="-","-",ROUND(SUM(P75:R78)*$AJ$3,0))</f>
        <v>#N/A</v>
      </c>
      <c r="Q79" s="385"/>
      <c r="R79" s="385"/>
      <c r="S79" s="386"/>
      <c r="T79" s="384" t="str">
        <f>IF(T$72="-","-",ROUND(SUM(T75:V78)*$AJ$3,0))</f>
        <v>-</v>
      </c>
      <c r="U79" s="385"/>
      <c r="V79" s="385"/>
      <c r="W79" s="385"/>
      <c r="X79" s="384" t="str">
        <f>IF(X$72="-","-",ROUND(SUM(X75:Z78)*$AJ$3,0))</f>
        <v>-</v>
      </c>
      <c r="Y79" s="385"/>
      <c r="Z79" s="385"/>
      <c r="AA79" s="385"/>
      <c r="AB79" s="119"/>
      <c r="AC79" s="2"/>
      <c r="AD79" s="2"/>
      <c r="AE79" s="3"/>
      <c r="AF79" s="4" t="e">
        <f t="shared" si="10"/>
        <v>#N/A</v>
      </c>
      <c r="AG79" s="10"/>
    </row>
    <row r="80" spans="1:33" ht="15" customHeight="1" x14ac:dyDescent="0.15">
      <c r="A80" s="341"/>
      <c r="B80" s="2" t="s">
        <v>78</v>
      </c>
      <c r="C80" s="2"/>
      <c r="D80" s="2"/>
      <c r="E80" s="2"/>
      <c r="F80" s="2"/>
      <c r="G80" s="2"/>
      <c r="H80" s="2"/>
      <c r="I80" s="2"/>
      <c r="J80" s="2"/>
      <c r="K80" s="3"/>
      <c r="L80" s="384" t="e">
        <f>SUM(L75:N79)</f>
        <v>#N/A</v>
      </c>
      <c r="M80" s="385"/>
      <c r="N80" s="385"/>
      <c r="O80" s="385"/>
      <c r="P80" s="384" t="e">
        <f>IF(P$72="-","-",SUM(P75:R79))</f>
        <v>#N/A</v>
      </c>
      <c r="Q80" s="385"/>
      <c r="R80" s="385"/>
      <c r="S80" s="386"/>
      <c r="T80" s="384" t="str">
        <f>IF(T$72="-","-",SUM(T75:V79))</f>
        <v>-</v>
      </c>
      <c r="U80" s="385"/>
      <c r="V80" s="385"/>
      <c r="W80" s="385"/>
      <c r="X80" s="384" t="str">
        <f>IF(X$72="-","-",SUM(X75:Z79))</f>
        <v>-</v>
      </c>
      <c r="Y80" s="385"/>
      <c r="Z80" s="385"/>
      <c r="AA80" s="385"/>
      <c r="AB80" s="119"/>
      <c r="AC80" s="2"/>
      <c r="AD80" s="2"/>
      <c r="AE80" s="3"/>
      <c r="AF80" s="4" t="e">
        <f t="shared" si="10"/>
        <v>#N/A</v>
      </c>
      <c r="AG80" s="10"/>
    </row>
    <row r="81" spans="1:33" ht="15" customHeight="1" x14ac:dyDescent="0.15">
      <c r="A81" s="119" t="s">
        <v>80</v>
      </c>
      <c r="B81" s="2"/>
      <c r="C81" s="2"/>
      <c r="D81" s="2"/>
      <c r="E81" s="2"/>
      <c r="F81" s="2"/>
      <c r="G81" s="2"/>
      <c r="H81" s="2"/>
      <c r="I81" s="2"/>
      <c r="J81" s="2"/>
      <c r="K81" s="3"/>
      <c r="L81" s="384" t="e">
        <f>ROUND(L80*$AJ$4,0)</f>
        <v>#N/A</v>
      </c>
      <c r="M81" s="385"/>
      <c r="N81" s="385"/>
      <c r="O81" s="385"/>
      <c r="P81" s="384" t="e">
        <f>IF(P$80="-","-",ROUND(P80*$AJ$4,0))</f>
        <v>#N/A</v>
      </c>
      <c r="Q81" s="385"/>
      <c r="R81" s="385"/>
      <c r="S81" s="386"/>
      <c r="T81" s="384" t="str">
        <f>IF(T$80="-","-",ROUND(T80*$AJ$4,0))</f>
        <v>-</v>
      </c>
      <c r="U81" s="385"/>
      <c r="V81" s="385"/>
      <c r="W81" s="385"/>
      <c r="X81" s="384" t="str">
        <f>IF(X$80="-","-",ROUND(X80*$AJ$4,0))</f>
        <v>-</v>
      </c>
      <c r="Y81" s="385"/>
      <c r="Z81" s="385"/>
      <c r="AA81" s="385"/>
      <c r="AB81" s="119"/>
      <c r="AC81" s="2"/>
      <c r="AD81" s="2"/>
      <c r="AE81" s="3"/>
      <c r="AF81" s="4" t="e">
        <f t="shared" si="10"/>
        <v>#N/A</v>
      </c>
      <c r="AG81" s="10"/>
    </row>
    <row r="82" spans="1:33" ht="15" customHeight="1" x14ac:dyDescent="0.15">
      <c r="A82" s="119" t="s">
        <v>28</v>
      </c>
      <c r="B82" s="2"/>
      <c r="C82" s="2"/>
      <c r="D82" s="2"/>
      <c r="E82" s="2"/>
      <c r="F82" s="2"/>
      <c r="G82" s="2"/>
      <c r="H82" s="2"/>
      <c r="I82" s="2"/>
      <c r="J82" s="2"/>
      <c r="K82" s="3"/>
      <c r="L82" s="384" t="e">
        <f>SUM(L80:N81)</f>
        <v>#N/A</v>
      </c>
      <c r="M82" s="385"/>
      <c r="N82" s="385"/>
      <c r="O82" s="385"/>
      <c r="P82" s="384" t="e">
        <f>IF(P$81="-","-",SUM(P80:R81))</f>
        <v>#N/A</v>
      </c>
      <c r="Q82" s="385"/>
      <c r="R82" s="385"/>
      <c r="S82" s="386"/>
      <c r="T82" s="384" t="str">
        <f>IF(T$81="-","-",SUM(T80:V81))</f>
        <v>-</v>
      </c>
      <c r="U82" s="385"/>
      <c r="V82" s="385"/>
      <c r="W82" s="385"/>
      <c r="X82" s="384" t="str">
        <f>IF(X$81="-","-",SUM(X80:Z81))</f>
        <v>-</v>
      </c>
      <c r="Y82" s="385"/>
      <c r="Z82" s="385"/>
      <c r="AA82" s="385"/>
      <c r="AB82" s="119"/>
      <c r="AC82" s="2"/>
      <c r="AD82" s="2"/>
      <c r="AE82" s="3"/>
      <c r="AF82" s="4" t="e">
        <f t="shared" si="10"/>
        <v>#N/A</v>
      </c>
      <c r="AG82" s="10"/>
    </row>
    <row r="83" spans="1:33" ht="15" customHeight="1" outlineLevel="1" x14ac:dyDescent="0.15">
      <c r="A83" s="10"/>
      <c r="B83" s="10"/>
      <c r="K83" s="31"/>
      <c r="M83" s="112"/>
      <c r="N83" s="112"/>
      <c r="O83" s="26"/>
      <c r="P83" s="26"/>
      <c r="Q83" s="26"/>
      <c r="R83" s="31"/>
      <c r="S83" s="26"/>
      <c r="T83" s="26"/>
      <c r="U83" s="31"/>
      <c r="V83" s="26"/>
      <c r="W83" s="26"/>
      <c r="AB83" s="10"/>
      <c r="AC83" s="10"/>
      <c r="AF83" s="10"/>
      <c r="AG83" s="10"/>
    </row>
    <row r="84" spans="1:33" ht="15" customHeight="1" outlineLevel="1" x14ac:dyDescent="0.15">
      <c r="A84" s="10" t="s">
        <v>149</v>
      </c>
      <c r="B84" s="10"/>
      <c r="I84" s="10" t="s">
        <v>150</v>
      </c>
      <c r="K84" s="32"/>
      <c r="L84" s="32"/>
      <c r="M84" s="112"/>
      <c r="N84" s="356"/>
      <c r="O84" s="356"/>
      <c r="P84" s="26"/>
      <c r="Q84" s="26"/>
      <c r="R84" s="31"/>
      <c r="S84" s="26"/>
      <c r="T84" s="26"/>
      <c r="U84" s="31"/>
      <c r="V84" s="26"/>
      <c r="W84" s="26"/>
      <c r="X84" s="26"/>
      <c r="AC84" s="10"/>
      <c r="AF84" s="10"/>
      <c r="AG84" s="10"/>
    </row>
    <row r="85" spans="1:33" ht="15" customHeight="1" outlineLevel="1" x14ac:dyDescent="0.15">
      <c r="A85" s="361" t="s">
        <v>0</v>
      </c>
      <c r="B85" s="362"/>
      <c r="C85" s="362"/>
      <c r="D85" s="362"/>
      <c r="E85" s="362"/>
      <c r="F85" s="362"/>
      <c r="G85" s="362"/>
      <c r="H85" s="362"/>
      <c r="I85" s="362"/>
      <c r="J85" s="362"/>
      <c r="K85" s="361" t="s">
        <v>61</v>
      </c>
      <c r="L85" s="362"/>
      <c r="M85" s="363"/>
      <c r="N85" s="361" t="s">
        <v>32</v>
      </c>
      <c r="O85" s="362"/>
      <c r="P85" s="362"/>
      <c r="Q85" s="362"/>
      <c r="R85" s="362"/>
      <c r="S85" s="362"/>
      <c r="T85" s="362"/>
      <c r="U85" s="362"/>
      <c r="V85" s="362"/>
      <c r="W85" s="362"/>
      <c r="X85" s="362"/>
      <c r="Y85" s="362"/>
      <c r="Z85" s="364" t="s">
        <v>62</v>
      </c>
      <c r="AA85" s="365"/>
      <c r="AB85" s="365"/>
      <c r="AC85" s="365"/>
      <c r="AD85" s="365"/>
      <c r="AE85" s="366"/>
      <c r="AF85" s="10"/>
      <c r="AG85" s="10"/>
    </row>
    <row r="86" spans="1:33" ht="15" customHeight="1" outlineLevel="1" x14ac:dyDescent="0.15">
      <c r="A86" s="341" t="s">
        <v>63</v>
      </c>
      <c r="B86" s="124" t="s">
        <v>64</v>
      </c>
      <c r="C86" s="367" t="s">
        <v>151</v>
      </c>
      <c r="D86" s="367"/>
      <c r="E86" s="367"/>
      <c r="F86" s="367"/>
      <c r="G86" s="367"/>
      <c r="H86" s="367"/>
      <c r="I86" s="367"/>
      <c r="J86" s="368"/>
      <c r="K86" s="369">
        <f>ROUNDDOWN(N86*R86*U86*110/100,0)</f>
        <v>0</v>
      </c>
      <c r="L86" s="370"/>
      <c r="M86" s="371"/>
      <c r="N86" s="372">
        <f>IF($N$84="なし",0,ROUNDDOWN(N60*5%,0))</f>
        <v>0</v>
      </c>
      <c r="O86" s="373"/>
      <c r="P86" s="373"/>
      <c r="Q86" s="18" t="s">
        <v>2</v>
      </c>
      <c r="R86" s="2">
        <v>1</v>
      </c>
      <c r="S86" s="128" t="s">
        <v>3</v>
      </c>
      <c r="T86" s="111" t="s">
        <v>2</v>
      </c>
      <c r="U86" s="2">
        <v>1</v>
      </c>
      <c r="V86" s="110" t="s">
        <v>4</v>
      </c>
      <c r="W86" s="339" t="str">
        <f t="shared" ref="W86:W89" si="11">"＋消費税相当額"</f>
        <v>＋消費税相当額</v>
      </c>
      <c r="X86" s="339"/>
      <c r="Y86" s="339"/>
      <c r="Z86" s="16"/>
      <c r="AA86" s="17"/>
      <c r="AB86" s="36"/>
      <c r="AC86" s="37"/>
      <c r="AD86" s="37"/>
      <c r="AE86" s="38"/>
      <c r="AF86" s="10"/>
      <c r="AG86" s="10"/>
    </row>
    <row r="87" spans="1:33" ht="15" customHeight="1" outlineLevel="1" x14ac:dyDescent="0.15">
      <c r="A87" s="341"/>
      <c r="B87" s="124" t="s">
        <v>67</v>
      </c>
      <c r="C87" s="367" t="s">
        <v>152</v>
      </c>
      <c r="D87" s="367"/>
      <c r="E87" s="367"/>
      <c r="F87" s="367"/>
      <c r="G87" s="367"/>
      <c r="H87" s="367"/>
      <c r="I87" s="367"/>
      <c r="J87" s="368"/>
      <c r="K87" s="369">
        <f>ROUNDDOWN(N87*R87*U87*110/100,0)</f>
        <v>0</v>
      </c>
      <c r="L87" s="370"/>
      <c r="M87" s="371"/>
      <c r="N87" s="372">
        <f>IF($N$84="なし",0,ROUNDDOWN(N61*5%,0))</f>
        <v>0</v>
      </c>
      <c r="O87" s="373"/>
      <c r="P87" s="373"/>
      <c r="Q87" s="111" t="s">
        <v>2</v>
      </c>
      <c r="R87" s="2">
        <v>1</v>
      </c>
      <c r="S87" s="128" t="s">
        <v>3</v>
      </c>
      <c r="T87" s="111" t="s">
        <v>2</v>
      </c>
      <c r="U87" s="2">
        <v>1</v>
      </c>
      <c r="V87" s="110" t="s">
        <v>4</v>
      </c>
      <c r="W87" s="339" t="str">
        <f t="shared" si="11"/>
        <v>＋消費税相当額</v>
      </c>
      <c r="X87" s="339"/>
      <c r="Y87" s="339"/>
      <c r="Z87" s="22"/>
      <c r="AA87" s="24"/>
      <c r="AB87" s="111"/>
      <c r="AC87" s="37"/>
      <c r="AD87" s="37"/>
      <c r="AE87" s="35"/>
      <c r="AF87" s="10"/>
      <c r="AG87" s="10"/>
    </row>
    <row r="88" spans="1:33" ht="15" customHeight="1" outlineLevel="1" x14ac:dyDescent="0.15">
      <c r="A88" s="341"/>
      <c r="B88" s="124" t="s">
        <v>69</v>
      </c>
      <c r="C88" s="367" t="s">
        <v>196</v>
      </c>
      <c r="D88" s="367"/>
      <c r="E88" s="367"/>
      <c r="F88" s="367"/>
      <c r="G88" s="367"/>
      <c r="H88" s="367"/>
      <c r="I88" s="367"/>
      <c r="J88" s="368"/>
      <c r="K88" s="369">
        <f t="shared" ref="K88" si="12">ROUNDDOWN(N88*R88*U88*110/100,0)</f>
        <v>0</v>
      </c>
      <c r="L88" s="370"/>
      <c r="M88" s="371"/>
      <c r="N88" s="372">
        <f>ROUNDDOWN(N62*5%,0)</f>
        <v>0</v>
      </c>
      <c r="O88" s="373"/>
      <c r="P88" s="373"/>
      <c r="Q88" s="18" t="s">
        <v>2</v>
      </c>
      <c r="R88" s="2">
        <v>1</v>
      </c>
      <c r="S88" s="128" t="s">
        <v>3</v>
      </c>
      <c r="T88" s="111" t="s">
        <v>2</v>
      </c>
      <c r="U88" s="2">
        <v>1</v>
      </c>
      <c r="V88" s="110" t="s">
        <v>4</v>
      </c>
      <c r="W88" s="339" t="str">
        <f t="shared" si="11"/>
        <v>＋消費税相当額</v>
      </c>
      <c r="X88" s="339"/>
      <c r="Y88" s="339"/>
      <c r="Z88" s="19"/>
      <c r="AA88" s="20"/>
      <c r="AB88" s="20"/>
      <c r="AC88" s="20"/>
      <c r="AD88" s="20"/>
      <c r="AE88" s="21"/>
      <c r="AF88" s="10"/>
      <c r="AG88" s="10"/>
    </row>
    <row r="89" spans="1:33" ht="15" customHeight="1" outlineLevel="1" x14ac:dyDescent="0.15">
      <c r="A89" s="341"/>
      <c r="B89" s="124" t="s">
        <v>71</v>
      </c>
      <c r="C89" s="367" t="s">
        <v>153</v>
      </c>
      <c r="D89" s="367"/>
      <c r="E89" s="367"/>
      <c r="F89" s="367"/>
      <c r="G89" s="367"/>
      <c r="H89" s="367"/>
      <c r="I89" s="367"/>
      <c r="J89" s="368"/>
      <c r="K89" s="369">
        <f>ROUNDDOWN(N89*R89*U89*110/100,0)</f>
        <v>0</v>
      </c>
      <c r="L89" s="370"/>
      <c r="M89" s="371"/>
      <c r="N89" s="372">
        <f>IF($N$84="なし",0,ROUNDDOWN(N63*5%,0))</f>
        <v>0</v>
      </c>
      <c r="O89" s="373"/>
      <c r="P89" s="373"/>
      <c r="Q89" s="18" t="s">
        <v>2</v>
      </c>
      <c r="R89" s="2">
        <v>1</v>
      </c>
      <c r="S89" s="128" t="s">
        <v>3</v>
      </c>
      <c r="T89" s="111" t="s">
        <v>2</v>
      </c>
      <c r="U89" s="2">
        <v>1</v>
      </c>
      <c r="V89" s="110" t="s">
        <v>4</v>
      </c>
      <c r="W89" s="339" t="str">
        <f t="shared" si="11"/>
        <v>＋消費税相当額</v>
      </c>
      <c r="X89" s="339"/>
      <c r="Y89" s="339"/>
      <c r="Z89" s="22"/>
      <c r="AA89" s="24"/>
      <c r="AB89" s="111"/>
      <c r="AC89" s="37"/>
      <c r="AD89" s="37"/>
      <c r="AE89" s="35"/>
      <c r="AF89" s="10"/>
      <c r="AG89" s="10"/>
    </row>
    <row r="90" spans="1:33" ht="15" customHeight="1" outlineLevel="1" x14ac:dyDescent="0.15">
      <c r="A90" s="341"/>
      <c r="B90" s="124" t="s">
        <v>72</v>
      </c>
      <c r="C90" s="367" t="s">
        <v>23</v>
      </c>
      <c r="D90" s="367"/>
      <c r="E90" s="367"/>
      <c r="F90" s="367"/>
      <c r="G90" s="367"/>
      <c r="H90" s="367"/>
      <c r="I90" s="367"/>
      <c r="J90" s="368"/>
      <c r="K90" s="369">
        <f>ROUNDDOWN(SUM(K86:M89)*$AJ$3,0)</f>
        <v>0</v>
      </c>
      <c r="L90" s="370"/>
      <c r="M90" s="371"/>
      <c r="N90" s="22" t="s">
        <v>103</v>
      </c>
      <c r="O90" s="17"/>
      <c r="P90" s="17"/>
      <c r="Q90" s="18"/>
      <c r="R90" s="11"/>
      <c r="S90" s="110"/>
      <c r="T90" s="11"/>
      <c r="U90" s="11"/>
      <c r="V90" s="11"/>
      <c r="W90" s="2"/>
      <c r="X90" s="2"/>
      <c r="Y90" s="2"/>
      <c r="Z90" s="19"/>
      <c r="AA90" s="23"/>
      <c r="AB90" s="23"/>
      <c r="AC90" s="23"/>
      <c r="AD90" s="23"/>
      <c r="AE90" s="39"/>
      <c r="AF90" s="10"/>
      <c r="AG90" s="10"/>
    </row>
    <row r="91" spans="1:33" ht="15" customHeight="1" outlineLevel="1" x14ac:dyDescent="0.15">
      <c r="A91" s="341"/>
      <c r="B91" s="2" t="s">
        <v>78</v>
      </c>
      <c r="C91" s="2"/>
      <c r="D91" s="2"/>
      <c r="E91" s="2"/>
      <c r="F91" s="2"/>
      <c r="G91" s="2"/>
      <c r="H91" s="2"/>
      <c r="I91" s="2"/>
      <c r="J91" s="2"/>
      <c r="K91" s="369">
        <f>SUM(K86:M90)</f>
        <v>0</v>
      </c>
      <c r="L91" s="370"/>
      <c r="M91" s="371"/>
      <c r="N91" s="22" t="s">
        <v>104</v>
      </c>
      <c r="O91" s="17"/>
      <c r="P91" s="17"/>
      <c r="Q91" s="18"/>
      <c r="R91" s="11"/>
      <c r="S91" s="11"/>
      <c r="T91" s="11"/>
      <c r="U91" s="11"/>
      <c r="V91" s="11"/>
      <c r="W91" s="2"/>
      <c r="X91" s="2"/>
      <c r="Y91" s="2"/>
      <c r="Z91" s="19"/>
      <c r="AA91" s="23"/>
      <c r="AB91" s="23"/>
      <c r="AC91" s="23"/>
      <c r="AD91" s="23"/>
      <c r="AE91" s="39"/>
      <c r="AF91" s="10"/>
      <c r="AG91" s="10"/>
    </row>
    <row r="92" spans="1:33" ht="15" customHeight="1" outlineLevel="1" x14ac:dyDescent="0.15">
      <c r="A92" s="119" t="s">
        <v>80</v>
      </c>
      <c r="B92" s="2"/>
      <c r="C92" s="2"/>
      <c r="D92" s="2"/>
      <c r="E92" s="2"/>
      <c r="F92" s="2"/>
      <c r="G92" s="2"/>
      <c r="H92" s="2"/>
      <c r="I92" s="2"/>
      <c r="J92" s="2"/>
      <c r="K92" s="369">
        <f>ROUNDDOWN(K91*$AJ$4,0)</f>
        <v>0</v>
      </c>
      <c r="L92" s="370"/>
      <c r="M92" s="371"/>
      <c r="N92" s="22" t="s">
        <v>81</v>
      </c>
      <c r="O92" s="24"/>
      <c r="P92" s="17"/>
      <c r="Q92" s="18"/>
      <c r="R92" s="11"/>
      <c r="S92" s="11"/>
      <c r="T92" s="11"/>
      <c r="U92" s="11"/>
      <c r="V92" s="11"/>
      <c r="W92" s="2"/>
      <c r="X92" s="2"/>
      <c r="Y92" s="2"/>
      <c r="Z92" s="19"/>
      <c r="AA92" s="23"/>
      <c r="AB92" s="23"/>
      <c r="AC92" s="23"/>
      <c r="AD92" s="23"/>
      <c r="AE92" s="39"/>
      <c r="AF92" s="10"/>
      <c r="AG92" s="10"/>
    </row>
    <row r="93" spans="1:33" ht="15" customHeight="1" outlineLevel="1" x14ac:dyDescent="0.15">
      <c r="A93" s="119" t="s">
        <v>28</v>
      </c>
      <c r="B93" s="2"/>
      <c r="C93" s="2"/>
      <c r="D93" s="2"/>
      <c r="E93" s="2"/>
      <c r="F93" s="2"/>
      <c r="G93" s="2"/>
      <c r="H93" s="2"/>
      <c r="I93" s="2"/>
      <c r="J93" s="2"/>
      <c r="K93" s="369">
        <f>SUM(K91:M92)</f>
        <v>0</v>
      </c>
      <c r="L93" s="370"/>
      <c r="M93" s="371"/>
      <c r="N93" s="119" t="s">
        <v>82</v>
      </c>
      <c r="O93" s="24"/>
      <c r="P93" s="17"/>
      <c r="Q93" s="18"/>
      <c r="R93" s="11"/>
      <c r="S93" s="370">
        <f>ROUNDDOWN(K93/1.1*0.1,0)</f>
        <v>0</v>
      </c>
      <c r="T93" s="370"/>
      <c r="U93" s="370"/>
      <c r="V93" s="11"/>
      <c r="W93" s="2"/>
      <c r="X93" s="2"/>
      <c r="Y93" s="2"/>
      <c r="Z93" s="19"/>
      <c r="AA93" s="20"/>
      <c r="AB93" s="20"/>
      <c r="AC93" s="20"/>
      <c r="AD93" s="20"/>
      <c r="AE93" s="30"/>
      <c r="AF93" s="10"/>
      <c r="AG93" s="10"/>
    </row>
    <row r="94" spans="1:33" ht="15" customHeight="1" x14ac:dyDescent="0.15">
      <c r="A94" s="120"/>
      <c r="B94" s="10"/>
      <c r="M94" s="112"/>
      <c r="N94" s="112"/>
      <c r="O94" s="112"/>
      <c r="P94" s="26"/>
      <c r="Q94" s="26"/>
      <c r="R94" s="31"/>
      <c r="S94" s="26"/>
      <c r="T94" s="26"/>
      <c r="Z94" s="10"/>
      <c r="AA94" s="10"/>
      <c r="AB94" s="10"/>
      <c r="AC94" s="10"/>
      <c r="AF94" s="10"/>
      <c r="AG94" s="10"/>
    </row>
    <row r="95" spans="1:33" ht="15" customHeight="1" x14ac:dyDescent="0.15">
      <c r="A95" s="10" t="s">
        <v>113</v>
      </c>
      <c r="B95" s="120"/>
      <c r="M95" s="25"/>
      <c r="N95" s="26"/>
      <c r="O95" s="25"/>
      <c r="Q95" s="112"/>
      <c r="T95" s="112"/>
      <c r="AF95" s="10"/>
      <c r="AG95" s="10"/>
    </row>
    <row r="96" spans="1:33" ht="15" customHeight="1" outlineLevel="3" x14ac:dyDescent="0.15">
      <c r="A96" s="10" t="s">
        <v>114</v>
      </c>
      <c r="B96" s="10"/>
      <c r="M96" s="25"/>
      <c r="N96" s="26"/>
      <c r="O96" s="25"/>
      <c r="Q96" s="112"/>
      <c r="T96" s="112"/>
      <c r="AF96" s="10"/>
      <c r="AG96" s="10"/>
    </row>
    <row r="97" spans="1:69" s="13" customFormat="1" ht="15" customHeight="1" outlineLevel="3" x14ac:dyDescent="0.15">
      <c r="A97" s="361" t="s">
        <v>0</v>
      </c>
      <c r="B97" s="362"/>
      <c r="C97" s="362"/>
      <c r="D97" s="362"/>
      <c r="E97" s="362"/>
      <c r="F97" s="362"/>
      <c r="G97" s="362"/>
      <c r="H97" s="362"/>
      <c r="I97" s="362"/>
      <c r="J97" s="362"/>
      <c r="K97" s="361" t="s">
        <v>61</v>
      </c>
      <c r="L97" s="362"/>
      <c r="M97" s="363"/>
      <c r="N97" s="361" t="s">
        <v>32</v>
      </c>
      <c r="O97" s="362"/>
      <c r="P97" s="362"/>
      <c r="Q97" s="362"/>
      <c r="R97" s="362"/>
      <c r="S97" s="362"/>
      <c r="T97" s="362"/>
      <c r="U97" s="362"/>
      <c r="V97" s="362"/>
      <c r="W97" s="362"/>
      <c r="X97" s="362"/>
      <c r="Y97" s="362"/>
      <c r="Z97" s="364" t="s">
        <v>62</v>
      </c>
      <c r="AA97" s="365"/>
      <c r="AB97" s="365"/>
      <c r="AC97" s="365"/>
      <c r="AD97" s="365"/>
      <c r="AE97" s="366"/>
      <c r="AF97" s="10"/>
      <c r="AG97" s="10"/>
      <c r="AH97" s="10"/>
      <c r="AI97" s="10"/>
      <c r="AJ97" s="10"/>
      <c r="AK97" s="10"/>
      <c r="AL97" s="10"/>
      <c r="AM97" s="10"/>
      <c r="AN97" s="10"/>
      <c r="AO97" s="10"/>
      <c r="AP97" s="10"/>
      <c r="AQ97" s="10"/>
      <c r="AR97" s="10"/>
      <c r="AS97" s="10"/>
      <c r="AT97" s="10"/>
      <c r="AU97" s="10"/>
      <c r="AV97" s="10"/>
      <c r="AW97" s="10"/>
      <c r="AX97" s="10"/>
      <c r="AY97" s="10"/>
      <c r="AZ97" s="10"/>
      <c r="BA97" s="10"/>
      <c r="BB97" s="10"/>
      <c r="BC97" s="10"/>
      <c r="BD97" s="10"/>
      <c r="BE97" s="10"/>
      <c r="BF97" s="10"/>
      <c r="BG97" s="10"/>
      <c r="BH97" s="10"/>
      <c r="BI97" s="10"/>
      <c r="BJ97" s="10"/>
      <c r="BK97" s="10"/>
      <c r="BL97" s="10"/>
      <c r="BM97" s="10"/>
      <c r="BN97" s="10"/>
      <c r="BO97" s="10"/>
      <c r="BP97" s="10"/>
      <c r="BQ97" s="10"/>
    </row>
    <row r="98" spans="1:69" s="13" customFormat="1" ht="15" customHeight="1" outlineLevel="3" x14ac:dyDescent="0.15">
      <c r="A98" s="341" t="s">
        <v>63</v>
      </c>
      <c r="B98" s="124" t="s">
        <v>64</v>
      </c>
      <c r="C98" s="367" t="s">
        <v>115</v>
      </c>
      <c r="D98" s="367"/>
      <c r="E98" s="367"/>
      <c r="F98" s="367"/>
      <c r="G98" s="367"/>
      <c r="H98" s="367"/>
      <c r="I98" s="367"/>
      <c r="J98" s="368"/>
      <c r="K98" s="369">
        <f>ROUNDDOWN(N98*R98*U98*110/100,0)</f>
        <v>27500</v>
      </c>
      <c r="L98" s="370"/>
      <c r="M98" s="371"/>
      <c r="N98" s="373">
        <v>25000</v>
      </c>
      <c r="O98" s="373"/>
      <c r="P98" s="373"/>
      <c r="Q98" s="111" t="s">
        <v>2</v>
      </c>
      <c r="R98" s="2">
        <v>1</v>
      </c>
      <c r="S98" s="110" t="s">
        <v>4</v>
      </c>
      <c r="T98" s="111" t="s">
        <v>2</v>
      </c>
      <c r="U98" s="2">
        <v>1</v>
      </c>
      <c r="V98" s="110" t="s">
        <v>38</v>
      </c>
      <c r="W98" s="339" t="str">
        <f t="shared" ref="W98" si="13">"＋消費税相当額"</f>
        <v>＋消費税相当額</v>
      </c>
      <c r="X98" s="339"/>
      <c r="Y98" s="339"/>
      <c r="Z98" s="19"/>
      <c r="AA98" s="20"/>
      <c r="AB98" s="20"/>
      <c r="AC98" s="20"/>
      <c r="AD98" s="20"/>
      <c r="AE98" s="21"/>
      <c r="AF98" s="10"/>
      <c r="AG98" s="10"/>
      <c r="AH98" s="10"/>
      <c r="AI98" s="10"/>
      <c r="AJ98" s="10"/>
      <c r="AK98" s="10"/>
      <c r="AL98" s="10"/>
      <c r="AM98" s="10"/>
      <c r="AN98" s="10"/>
      <c r="AO98" s="10"/>
      <c r="AP98" s="10"/>
      <c r="AQ98" s="10"/>
      <c r="AR98" s="10"/>
      <c r="AS98" s="10"/>
      <c r="AT98" s="10"/>
      <c r="AU98" s="10"/>
      <c r="AV98" s="10"/>
      <c r="AW98" s="10"/>
      <c r="AX98" s="10"/>
      <c r="AY98" s="10"/>
      <c r="AZ98" s="10"/>
      <c r="BA98" s="10"/>
      <c r="BB98" s="10"/>
      <c r="BC98" s="10"/>
      <c r="BD98" s="10"/>
      <c r="BE98" s="10"/>
      <c r="BF98" s="10"/>
      <c r="BG98" s="10"/>
      <c r="BH98" s="10"/>
      <c r="BI98" s="10"/>
      <c r="BJ98" s="10"/>
      <c r="BK98" s="10"/>
      <c r="BL98" s="10"/>
      <c r="BM98" s="10"/>
      <c r="BN98" s="10"/>
      <c r="BO98" s="10"/>
      <c r="BP98" s="10"/>
      <c r="BQ98" s="10"/>
    </row>
    <row r="99" spans="1:69" s="13" customFormat="1" ht="15" customHeight="1" outlineLevel="3" x14ac:dyDescent="0.15">
      <c r="A99" s="341"/>
      <c r="B99" s="124" t="s">
        <v>67</v>
      </c>
      <c r="C99" s="367" t="s">
        <v>23</v>
      </c>
      <c r="D99" s="367"/>
      <c r="E99" s="367"/>
      <c r="F99" s="367"/>
      <c r="G99" s="367"/>
      <c r="H99" s="367"/>
      <c r="I99" s="367"/>
      <c r="J99" s="368"/>
      <c r="K99" s="369">
        <f>ROUNDDOWN(K98*$AJ$3,0)</f>
        <v>5500</v>
      </c>
      <c r="L99" s="370"/>
      <c r="M99" s="371"/>
      <c r="N99" s="22" t="s">
        <v>116</v>
      </c>
      <c r="O99" s="17"/>
      <c r="P99" s="17"/>
      <c r="Q99" s="18"/>
      <c r="R99" s="11"/>
      <c r="S99" s="110"/>
      <c r="T99" s="11"/>
      <c r="U99" s="11"/>
      <c r="V99" s="11"/>
      <c r="W99" s="2"/>
      <c r="X99" s="2"/>
      <c r="Y99" s="2"/>
      <c r="Z99" s="19"/>
      <c r="AA99" s="20"/>
      <c r="AB99" s="20"/>
      <c r="AC99" s="20"/>
      <c r="AD99" s="20"/>
      <c r="AE99" s="21"/>
      <c r="AF99" s="10"/>
      <c r="AG99" s="10"/>
      <c r="AH99" s="10"/>
      <c r="AI99" s="10"/>
      <c r="AJ99" s="10"/>
      <c r="AK99" s="10"/>
      <c r="AL99" s="10"/>
      <c r="AM99" s="10"/>
      <c r="AN99" s="10"/>
      <c r="AO99" s="10"/>
      <c r="AP99" s="10"/>
      <c r="AQ99" s="10"/>
      <c r="AR99" s="10"/>
      <c r="AS99" s="10"/>
      <c r="AT99" s="10"/>
      <c r="AU99" s="10"/>
      <c r="AV99" s="10"/>
      <c r="AW99" s="10"/>
      <c r="AX99" s="10"/>
      <c r="AY99" s="10"/>
      <c r="AZ99" s="10"/>
      <c r="BA99" s="10"/>
      <c r="BB99" s="10"/>
      <c r="BC99" s="10"/>
      <c r="BD99" s="10"/>
      <c r="BE99" s="10"/>
      <c r="BF99" s="10"/>
      <c r="BG99" s="10"/>
      <c r="BH99" s="10"/>
      <c r="BI99" s="10"/>
      <c r="BJ99" s="10"/>
      <c r="BK99" s="10"/>
      <c r="BL99" s="10"/>
      <c r="BM99" s="10"/>
      <c r="BN99" s="10"/>
      <c r="BO99" s="10"/>
      <c r="BP99" s="10"/>
      <c r="BQ99" s="10"/>
    </row>
    <row r="100" spans="1:69" s="13" customFormat="1" ht="15" customHeight="1" outlineLevel="3" x14ac:dyDescent="0.15">
      <c r="A100" s="341"/>
      <c r="B100" s="2" t="s">
        <v>78</v>
      </c>
      <c r="C100" s="2"/>
      <c r="D100" s="2"/>
      <c r="E100" s="2"/>
      <c r="F100" s="2"/>
      <c r="G100" s="2"/>
      <c r="H100" s="2"/>
      <c r="I100" s="2"/>
      <c r="J100" s="2"/>
      <c r="K100" s="369">
        <f>SUM(K98:M99)</f>
        <v>33000</v>
      </c>
      <c r="L100" s="370"/>
      <c r="M100" s="371"/>
      <c r="N100" s="22" t="s">
        <v>117</v>
      </c>
      <c r="O100" s="17"/>
      <c r="P100" s="17"/>
      <c r="Q100" s="18"/>
      <c r="R100" s="11"/>
      <c r="S100" s="11"/>
      <c r="T100" s="11"/>
      <c r="U100" s="11"/>
      <c r="V100" s="11"/>
      <c r="W100" s="2"/>
      <c r="X100" s="2"/>
      <c r="Y100" s="2"/>
      <c r="Z100" s="19"/>
      <c r="AA100" s="20"/>
      <c r="AB100" s="20"/>
      <c r="AC100" s="20"/>
      <c r="AD100" s="20"/>
      <c r="AE100" s="21"/>
      <c r="AF100" s="10"/>
      <c r="AG100" s="10"/>
      <c r="AH100" s="10"/>
      <c r="AI100" s="10"/>
      <c r="AJ100" s="10"/>
      <c r="AK100" s="10"/>
      <c r="AL100" s="10"/>
      <c r="AM100" s="10"/>
      <c r="AN100" s="10"/>
      <c r="AO100" s="10"/>
      <c r="AP100" s="10"/>
      <c r="AQ100" s="10"/>
      <c r="AR100" s="10"/>
      <c r="AS100" s="10"/>
      <c r="AT100" s="10"/>
      <c r="AU100" s="10"/>
      <c r="AV100" s="10"/>
      <c r="AW100" s="10"/>
      <c r="AX100" s="10"/>
      <c r="AY100" s="10"/>
      <c r="AZ100" s="10"/>
      <c r="BA100" s="10"/>
      <c r="BB100" s="10"/>
      <c r="BC100" s="10"/>
      <c r="BD100" s="10"/>
      <c r="BE100" s="10"/>
      <c r="BF100" s="10"/>
      <c r="BG100" s="10"/>
      <c r="BH100" s="10"/>
      <c r="BI100" s="10"/>
      <c r="BJ100" s="10"/>
      <c r="BK100" s="10"/>
      <c r="BL100" s="10"/>
      <c r="BM100" s="10"/>
      <c r="BN100" s="10"/>
      <c r="BO100" s="10"/>
      <c r="BP100" s="10"/>
      <c r="BQ100" s="10"/>
    </row>
    <row r="101" spans="1:69" s="13" customFormat="1" ht="15" customHeight="1" outlineLevel="3" x14ac:dyDescent="0.15">
      <c r="A101" s="119" t="s">
        <v>80</v>
      </c>
      <c r="B101" s="2"/>
      <c r="C101" s="2"/>
      <c r="D101" s="2"/>
      <c r="E101" s="2"/>
      <c r="F101" s="2"/>
      <c r="G101" s="2"/>
      <c r="H101" s="2"/>
      <c r="I101" s="2"/>
      <c r="J101" s="2"/>
      <c r="K101" s="369">
        <f>ROUNDDOWN(K100*$AJ$4,0)</f>
        <v>9900</v>
      </c>
      <c r="L101" s="370"/>
      <c r="M101" s="371"/>
      <c r="N101" s="22" t="s">
        <v>81</v>
      </c>
      <c r="O101" s="24"/>
      <c r="P101" s="17"/>
      <c r="Q101" s="18"/>
      <c r="R101" s="11"/>
      <c r="S101" s="11"/>
      <c r="T101" s="11"/>
      <c r="U101" s="11"/>
      <c r="V101" s="11"/>
      <c r="W101" s="2"/>
      <c r="X101" s="2"/>
      <c r="Y101" s="2"/>
      <c r="Z101" s="19"/>
      <c r="AA101" s="20"/>
      <c r="AB101" s="20"/>
      <c r="AC101" s="20"/>
      <c r="AD101" s="20"/>
      <c r="AE101" s="21"/>
      <c r="AF101" s="10"/>
      <c r="AG101" s="10"/>
      <c r="AH101" s="10"/>
      <c r="AI101" s="10"/>
      <c r="AJ101" s="10"/>
      <c r="AK101" s="10"/>
      <c r="AL101" s="10"/>
      <c r="AM101" s="10"/>
      <c r="AN101" s="10"/>
      <c r="AO101" s="10"/>
      <c r="AP101" s="10"/>
      <c r="AQ101" s="10"/>
      <c r="AR101" s="10"/>
      <c r="AS101" s="10"/>
      <c r="AT101" s="10"/>
      <c r="AU101" s="10"/>
      <c r="AV101" s="10"/>
      <c r="AW101" s="10"/>
      <c r="AX101" s="10"/>
      <c r="AY101" s="10"/>
      <c r="AZ101" s="10"/>
      <c r="BA101" s="10"/>
      <c r="BB101" s="10"/>
      <c r="BC101" s="10"/>
      <c r="BD101" s="10"/>
      <c r="BE101" s="10"/>
      <c r="BF101" s="10"/>
      <c r="BG101" s="10"/>
      <c r="BH101" s="10"/>
      <c r="BI101" s="10"/>
      <c r="BJ101" s="10"/>
      <c r="BK101" s="10"/>
      <c r="BL101" s="10"/>
      <c r="BM101" s="10"/>
      <c r="BN101" s="10"/>
      <c r="BO101" s="10"/>
      <c r="BP101" s="10"/>
      <c r="BQ101" s="10"/>
    </row>
    <row r="102" spans="1:69" s="13" customFormat="1" ht="15" customHeight="1" outlineLevel="3" x14ac:dyDescent="0.15">
      <c r="A102" s="119" t="s">
        <v>97</v>
      </c>
      <c r="B102" s="2"/>
      <c r="C102" s="2"/>
      <c r="D102" s="2"/>
      <c r="E102" s="2"/>
      <c r="F102" s="2"/>
      <c r="G102" s="2"/>
      <c r="H102" s="2"/>
      <c r="I102" s="2"/>
      <c r="J102" s="2"/>
      <c r="K102" s="369">
        <f>SUM(K100:M101)</f>
        <v>42900</v>
      </c>
      <c r="L102" s="370"/>
      <c r="M102" s="371"/>
      <c r="N102" s="119" t="s">
        <v>82</v>
      </c>
      <c r="O102" s="24"/>
      <c r="P102" s="17"/>
      <c r="Q102" s="18"/>
      <c r="R102" s="11"/>
      <c r="S102" s="370">
        <f>ROUNDDOWN(K102/1.1*0.1,0)</f>
        <v>3900</v>
      </c>
      <c r="T102" s="370"/>
      <c r="U102" s="370"/>
      <c r="V102" s="11"/>
      <c r="W102" s="2"/>
      <c r="X102" s="2"/>
      <c r="Y102" s="2"/>
      <c r="Z102" s="19"/>
      <c r="AA102" s="20"/>
      <c r="AB102" s="20"/>
      <c r="AC102" s="20"/>
      <c r="AD102" s="20"/>
      <c r="AE102" s="27"/>
      <c r="AF102" s="10"/>
      <c r="AG102" s="10"/>
      <c r="AH102" s="10"/>
      <c r="AI102" s="10"/>
      <c r="AJ102" s="10"/>
      <c r="AK102" s="10"/>
      <c r="AL102" s="10"/>
      <c r="AM102" s="10"/>
      <c r="AN102" s="10"/>
      <c r="AO102" s="10"/>
      <c r="AP102" s="10"/>
      <c r="AQ102" s="10"/>
      <c r="AR102" s="10"/>
      <c r="AS102" s="10"/>
      <c r="AT102" s="10"/>
      <c r="AU102" s="10"/>
      <c r="AV102" s="10"/>
      <c r="AW102" s="10"/>
      <c r="AX102" s="10"/>
      <c r="AY102" s="10"/>
      <c r="AZ102" s="10"/>
      <c r="BA102" s="10"/>
      <c r="BB102" s="10"/>
      <c r="BC102" s="10"/>
      <c r="BD102" s="10"/>
      <c r="BE102" s="10"/>
      <c r="BF102" s="10"/>
      <c r="BG102" s="10"/>
      <c r="BH102" s="10"/>
      <c r="BI102" s="10"/>
      <c r="BJ102" s="10"/>
      <c r="BK102" s="10"/>
      <c r="BL102" s="10"/>
      <c r="BM102" s="10"/>
      <c r="BN102" s="10"/>
      <c r="BO102" s="10"/>
      <c r="BP102" s="10"/>
      <c r="BQ102" s="10"/>
    </row>
    <row r="103" spans="1:69" s="13" customFormat="1" ht="15" customHeight="1" outlineLevel="3" x14ac:dyDescent="0.15">
      <c r="A103" s="119" t="s">
        <v>28</v>
      </c>
      <c r="B103" s="2"/>
      <c r="C103" s="2"/>
      <c r="D103" s="2"/>
      <c r="E103" s="2"/>
      <c r="F103" s="2"/>
      <c r="G103" s="2"/>
      <c r="H103" s="2"/>
      <c r="I103" s="2"/>
      <c r="J103" s="2"/>
      <c r="K103" s="369">
        <f>K102*N103*Q103</f>
        <v>0</v>
      </c>
      <c r="L103" s="370"/>
      <c r="M103" s="371"/>
      <c r="N103" s="2">
        <f>'ポイント表(Ver.2.0)'!$C$10</f>
        <v>0</v>
      </c>
      <c r="O103" s="11" t="s">
        <v>4</v>
      </c>
      <c r="P103" s="2" t="s">
        <v>2</v>
      </c>
      <c r="Q103" s="2">
        <f>'ポイント表(Ver.2.0)'!C29</f>
        <v>0</v>
      </c>
      <c r="R103" s="11" t="s">
        <v>118</v>
      </c>
      <c r="S103" s="339" t="s">
        <v>82</v>
      </c>
      <c r="T103" s="339"/>
      <c r="U103" s="339"/>
      <c r="V103" s="339"/>
      <c r="W103" s="370">
        <f>ROUNDDOWN(K103/1.1*0.1,0)</f>
        <v>0</v>
      </c>
      <c r="X103" s="370"/>
      <c r="Y103" s="370"/>
      <c r="Z103" s="129"/>
      <c r="AA103" s="130"/>
      <c r="AB103" s="20"/>
      <c r="AC103" s="20"/>
      <c r="AD103" s="20"/>
      <c r="AE103" s="27"/>
      <c r="AF103" s="10"/>
      <c r="AG103" s="10"/>
      <c r="AH103" s="10"/>
      <c r="AI103" s="10"/>
      <c r="AJ103" s="10"/>
      <c r="AK103" s="10"/>
      <c r="AL103" s="10"/>
      <c r="AM103" s="10"/>
      <c r="AN103" s="10"/>
      <c r="AO103" s="10"/>
      <c r="AP103" s="10"/>
      <c r="AQ103" s="10"/>
      <c r="AR103" s="10"/>
      <c r="AS103" s="10"/>
      <c r="AT103" s="10"/>
      <c r="AU103" s="10"/>
      <c r="AV103" s="10"/>
      <c r="AW103" s="10"/>
      <c r="AX103" s="10"/>
      <c r="AY103" s="10"/>
      <c r="AZ103" s="10"/>
      <c r="BA103" s="10"/>
      <c r="BB103" s="10"/>
      <c r="BC103" s="10"/>
      <c r="BD103" s="10"/>
      <c r="BE103" s="10"/>
      <c r="BF103" s="10"/>
      <c r="BG103" s="10"/>
      <c r="BH103" s="10"/>
      <c r="BI103" s="10"/>
      <c r="BJ103" s="10"/>
      <c r="BK103" s="10"/>
      <c r="BL103" s="10"/>
      <c r="BM103" s="10"/>
      <c r="BN103" s="10"/>
      <c r="BO103" s="10"/>
      <c r="BP103" s="10"/>
      <c r="BQ103" s="10"/>
    </row>
    <row r="104" spans="1:69" s="13" customFormat="1" ht="15" customHeight="1" outlineLevel="3" x14ac:dyDescent="0.15">
      <c r="A104" s="10"/>
      <c r="B104" s="10"/>
      <c r="C104" s="10"/>
      <c r="D104" s="10"/>
      <c r="E104" s="10"/>
      <c r="F104" s="10"/>
      <c r="G104" s="10"/>
      <c r="H104" s="10"/>
      <c r="I104" s="10"/>
      <c r="J104" s="10"/>
      <c r="K104" s="26"/>
      <c r="L104" s="26"/>
      <c r="N104" s="32"/>
      <c r="O104" s="32"/>
      <c r="P104" s="32"/>
      <c r="Q104" s="10"/>
      <c r="R104" s="10"/>
      <c r="S104" s="112"/>
      <c r="T104" s="10"/>
      <c r="U104" s="10"/>
      <c r="V104" s="112"/>
      <c r="W104" s="10"/>
      <c r="X104" s="31"/>
      <c r="Y104" s="31"/>
      <c r="Z104" s="28"/>
      <c r="AA104" s="28"/>
      <c r="AB104" s="28"/>
      <c r="AC104" s="28"/>
      <c r="AD104" s="28"/>
      <c r="AE104" s="28"/>
      <c r="AF104" s="10"/>
      <c r="AG104" s="10"/>
      <c r="AH104" s="10"/>
      <c r="AI104" s="10"/>
      <c r="AJ104" s="10"/>
      <c r="AK104" s="10"/>
      <c r="AL104" s="10"/>
      <c r="AM104" s="10"/>
      <c r="AN104" s="10"/>
      <c r="AO104" s="10"/>
      <c r="AP104" s="10"/>
      <c r="AQ104" s="10"/>
      <c r="AR104" s="10"/>
      <c r="AS104" s="10"/>
      <c r="AT104" s="10"/>
      <c r="AU104" s="10"/>
      <c r="AV104" s="10"/>
      <c r="AW104" s="10"/>
      <c r="AX104" s="10"/>
      <c r="AY104" s="10"/>
      <c r="AZ104" s="10"/>
      <c r="BA104" s="10"/>
      <c r="BB104" s="10"/>
      <c r="BC104" s="10"/>
      <c r="BD104" s="10"/>
      <c r="BE104" s="10"/>
      <c r="BF104" s="10"/>
      <c r="BG104" s="10"/>
      <c r="BH104" s="10"/>
      <c r="BI104" s="10"/>
      <c r="BJ104" s="10"/>
      <c r="BK104" s="10"/>
      <c r="BL104" s="10"/>
      <c r="BM104" s="10"/>
      <c r="BN104" s="10"/>
      <c r="BO104" s="10"/>
      <c r="BP104" s="10"/>
      <c r="BQ104" s="10"/>
    </row>
    <row r="105" spans="1:69" s="13" customFormat="1" ht="15" customHeight="1" outlineLevel="2" x14ac:dyDescent="0.15">
      <c r="A105" s="10" t="s">
        <v>119</v>
      </c>
      <c r="B105" s="10"/>
      <c r="C105" s="10"/>
      <c r="D105" s="10"/>
      <c r="E105" s="10"/>
      <c r="F105" s="10"/>
      <c r="G105" s="10"/>
      <c r="H105" s="10"/>
      <c r="I105" s="10"/>
      <c r="J105" s="10"/>
      <c r="K105" s="26"/>
      <c r="L105" s="26"/>
      <c r="N105" s="32"/>
      <c r="O105" s="32"/>
      <c r="P105" s="32"/>
      <c r="Q105" s="10"/>
      <c r="R105" s="10"/>
      <c r="S105" s="112"/>
      <c r="T105" s="10"/>
      <c r="U105" s="10"/>
      <c r="V105" s="112"/>
      <c r="Z105" s="28"/>
      <c r="AA105" s="28"/>
      <c r="AB105" s="28"/>
      <c r="AC105" s="28"/>
      <c r="AD105" s="28"/>
      <c r="AE105" s="28"/>
      <c r="AF105" s="10"/>
      <c r="AG105" s="10"/>
      <c r="AH105" s="10"/>
      <c r="AI105" s="10"/>
      <c r="AJ105" s="10"/>
      <c r="AK105" s="10"/>
      <c r="AL105" s="10"/>
      <c r="AM105" s="10"/>
      <c r="AN105" s="10"/>
      <c r="AO105" s="10"/>
      <c r="AP105" s="10"/>
      <c r="AQ105" s="10"/>
      <c r="AR105" s="10"/>
      <c r="AS105" s="10"/>
      <c r="AT105" s="10"/>
      <c r="AU105" s="10"/>
      <c r="AV105" s="10"/>
      <c r="AW105" s="10"/>
      <c r="AX105" s="10"/>
      <c r="AY105" s="10"/>
      <c r="AZ105" s="10"/>
      <c r="BA105" s="10"/>
      <c r="BB105" s="10"/>
      <c r="BC105" s="10"/>
      <c r="BD105" s="10"/>
      <c r="BE105" s="10"/>
      <c r="BF105" s="10"/>
      <c r="BG105" s="10"/>
      <c r="BH105" s="10"/>
      <c r="BI105" s="10"/>
      <c r="BJ105" s="10"/>
      <c r="BK105" s="10"/>
      <c r="BL105" s="10"/>
      <c r="BM105" s="10"/>
      <c r="BN105" s="10"/>
      <c r="BO105" s="10"/>
      <c r="BP105" s="10"/>
      <c r="BQ105" s="10"/>
    </row>
    <row r="106" spans="1:69" s="13" customFormat="1" ht="15" customHeight="1" outlineLevel="2" x14ac:dyDescent="0.15">
      <c r="A106" s="361" t="s">
        <v>0</v>
      </c>
      <c r="B106" s="362"/>
      <c r="C106" s="362"/>
      <c r="D106" s="362"/>
      <c r="E106" s="362"/>
      <c r="F106" s="362"/>
      <c r="G106" s="362"/>
      <c r="H106" s="362"/>
      <c r="I106" s="362"/>
      <c r="J106" s="362"/>
      <c r="K106" s="361" t="s">
        <v>61</v>
      </c>
      <c r="L106" s="362"/>
      <c r="M106" s="363"/>
      <c r="N106" s="361" t="s">
        <v>32</v>
      </c>
      <c r="O106" s="362"/>
      <c r="P106" s="362"/>
      <c r="Q106" s="362"/>
      <c r="R106" s="362"/>
      <c r="S106" s="362"/>
      <c r="T106" s="362"/>
      <c r="U106" s="362"/>
      <c r="V106" s="362"/>
      <c r="W106" s="362"/>
      <c r="X106" s="362"/>
      <c r="Y106" s="362"/>
      <c r="Z106" s="364" t="s">
        <v>62</v>
      </c>
      <c r="AA106" s="365"/>
      <c r="AB106" s="365"/>
      <c r="AC106" s="365"/>
      <c r="AD106" s="365"/>
      <c r="AE106" s="366"/>
      <c r="AF106" s="10"/>
      <c r="AG106" s="10"/>
      <c r="AH106" s="10"/>
      <c r="AI106" s="10"/>
      <c r="AJ106" s="10"/>
      <c r="AK106" s="10"/>
      <c r="AL106" s="10"/>
      <c r="AM106" s="10"/>
      <c r="AN106" s="10"/>
      <c r="AO106" s="10"/>
      <c r="AP106" s="10"/>
      <c r="AQ106" s="10"/>
      <c r="AR106" s="10"/>
      <c r="AS106" s="10"/>
      <c r="AT106" s="10"/>
      <c r="AU106" s="10"/>
      <c r="AV106" s="10"/>
      <c r="AW106" s="10"/>
      <c r="AX106" s="10"/>
      <c r="AY106" s="10"/>
      <c r="AZ106" s="10"/>
      <c r="BA106" s="10"/>
      <c r="BB106" s="10"/>
      <c r="BC106" s="10"/>
      <c r="BD106" s="10"/>
      <c r="BE106" s="10"/>
      <c r="BF106" s="10"/>
      <c r="BG106" s="10"/>
      <c r="BH106" s="10"/>
      <c r="BI106" s="10"/>
      <c r="BJ106" s="10"/>
      <c r="BK106" s="10"/>
      <c r="BL106" s="10"/>
      <c r="BM106" s="10"/>
      <c r="BN106" s="10"/>
      <c r="BO106" s="10"/>
      <c r="BP106" s="10"/>
      <c r="BQ106" s="10"/>
    </row>
    <row r="107" spans="1:69" s="13" customFormat="1" ht="15" customHeight="1" outlineLevel="2" x14ac:dyDescent="0.15">
      <c r="A107" s="341" t="s">
        <v>63</v>
      </c>
      <c r="B107" s="124" t="s">
        <v>64</v>
      </c>
      <c r="C107" s="2" t="s">
        <v>120</v>
      </c>
      <c r="D107" s="2"/>
      <c r="E107" s="2"/>
      <c r="F107" s="2"/>
      <c r="G107" s="2"/>
      <c r="H107" s="2"/>
      <c r="I107" s="2"/>
      <c r="J107" s="2"/>
      <c r="K107" s="369">
        <f>ROUNDDOWN(N107*R107*U107*110/100,0)</f>
        <v>13200</v>
      </c>
      <c r="L107" s="370"/>
      <c r="M107" s="371"/>
      <c r="N107" s="373">
        <v>12000</v>
      </c>
      <c r="O107" s="373"/>
      <c r="P107" s="373"/>
      <c r="Q107" s="111" t="s">
        <v>2</v>
      </c>
      <c r="R107" s="2">
        <v>1</v>
      </c>
      <c r="S107" s="110" t="s">
        <v>4</v>
      </c>
      <c r="T107" s="111" t="s">
        <v>2</v>
      </c>
      <c r="U107" s="2">
        <v>1</v>
      </c>
      <c r="V107" s="110" t="s">
        <v>3</v>
      </c>
      <c r="W107" s="339" t="str">
        <f t="shared" ref="W107" si="14">"＋消費税相当額"</f>
        <v>＋消費税相当額</v>
      </c>
      <c r="X107" s="339"/>
      <c r="Y107" s="339"/>
      <c r="Z107" s="19"/>
      <c r="AA107" s="20"/>
      <c r="AB107" s="20"/>
      <c r="AC107" s="20"/>
      <c r="AD107" s="20"/>
      <c r="AE107" s="21"/>
      <c r="AF107" s="10"/>
      <c r="AG107" s="10"/>
      <c r="AH107" s="10"/>
      <c r="AI107" s="10"/>
      <c r="AJ107" s="10"/>
      <c r="AK107" s="10"/>
      <c r="AL107" s="10"/>
      <c r="AM107" s="10"/>
      <c r="AN107" s="10"/>
      <c r="AO107" s="10"/>
      <c r="AP107" s="10"/>
      <c r="AQ107" s="10"/>
      <c r="AR107" s="10"/>
      <c r="AS107" s="10"/>
      <c r="AT107" s="10"/>
      <c r="AU107" s="10"/>
      <c r="AV107" s="10"/>
      <c r="AW107" s="10"/>
      <c r="AX107" s="10"/>
      <c r="AY107" s="10"/>
      <c r="AZ107" s="10"/>
      <c r="BA107" s="10"/>
      <c r="BB107" s="10"/>
      <c r="BC107" s="10"/>
      <c r="BD107" s="10"/>
      <c r="BE107" s="10"/>
      <c r="BF107" s="10"/>
      <c r="BG107" s="10"/>
      <c r="BH107" s="10"/>
      <c r="BI107" s="10"/>
      <c r="BJ107" s="10"/>
      <c r="BK107" s="10"/>
      <c r="BL107" s="10"/>
      <c r="BM107" s="10"/>
      <c r="BN107" s="10"/>
      <c r="BO107" s="10"/>
      <c r="BP107" s="10"/>
      <c r="BQ107" s="10"/>
    </row>
    <row r="108" spans="1:69" s="13" customFormat="1" ht="15" customHeight="1" outlineLevel="2" x14ac:dyDescent="0.15">
      <c r="A108" s="341"/>
      <c r="B108" s="124" t="s">
        <v>67</v>
      </c>
      <c r="C108" s="2" t="s">
        <v>23</v>
      </c>
      <c r="D108" s="2"/>
      <c r="E108" s="2"/>
      <c r="F108" s="2"/>
      <c r="G108" s="2"/>
      <c r="H108" s="2"/>
      <c r="I108" s="2"/>
      <c r="J108" s="2"/>
      <c r="K108" s="369">
        <f>ROUNDDOWN(K107*$AJ$3,0)</f>
        <v>2640</v>
      </c>
      <c r="L108" s="370"/>
      <c r="M108" s="371"/>
      <c r="N108" s="22" t="s">
        <v>121</v>
      </c>
      <c r="O108" s="17"/>
      <c r="P108" s="17"/>
      <c r="Q108" s="18"/>
      <c r="R108" s="11"/>
      <c r="S108" s="110"/>
      <c r="T108" s="11"/>
      <c r="U108" s="11"/>
      <c r="V108" s="11"/>
      <c r="W108" s="2"/>
      <c r="X108" s="2"/>
      <c r="Y108" s="2"/>
      <c r="Z108" s="19"/>
      <c r="AA108" s="20"/>
      <c r="AB108" s="20"/>
      <c r="AC108" s="20"/>
      <c r="AD108" s="20"/>
      <c r="AE108" s="21"/>
      <c r="AF108" s="10"/>
      <c r="AG108" s="10"/>
      <c r="AH108" s="10"/>
      <c r="AI108" s="10"/>
      <c r="AJ108" s="10"/>
      <c r="AK108" s="10"/>
      <c r="AL108" s="10"/>
      <c r="AM108" s="10"/>
      <c r="AN108" s="10"/>
      <c r="AO108" s="10"/>
      <c r="AP108" s="10"/>
      <c r="AQ108" s="10"/>
      <c r="AR108" s="10"/>
      <c r="AS108" s="10"/>
      <c r="AT108" s="10"/>
      <c r="AU108" s="10"/>
      <c r="AV108" s="10"/>
      <c r="AW108" s="10"/>
      <c r="AX108" s="10"/>
      <c r="AY108" s="10"/>
      <c r="AZ108" s="10"/>
      <c r="BA108" s="10"/>
      <c r="BB108" s="10"/>
      <c r="BC108" s="10"/>
      <c r="BD108" s="10"/>
      <c r="BE108" s="10"/>
      <c r="BF108" s="10"/>
      <c r="BG108" s="10"/>
      <c r="BH108" s="10"/>
      <c r="BI108" s="10"/>
      <c r="BJ108" s="10"/>
      <c r="BK108" s="10"/>
      <c r="BL108" s="10"/>
      <c r="BM108" s="10"/>
      <c r="BN108" s="10"/>
      <c r="BO108" s="10"/>
      <c r="BP108" s="10"/>
      <c r="BQ108" s="10"/>
    </row>
    <row r="109" spans="1:69" s="13" customFormat="1" ht="15" customHeight="1" outlineLevel="2" x14ac:dyDescent="0.15">
      <c r="A109" s="341"/>
      <c r="B109" s="2" t="s">
        <v>78</v>
      </c>
      <c r="C109" s="2"/>
      <c r="D109" s="2"/>
      <c r="E109" s="2"/>
      <c r="F109" s="2"/>
      <c r="G109" s="2"/>
      <c r="H109" s="2"/>
      <c r="I109" s="2"/>
      <c r="J109" s="2"/>
      <c r="K109" s="369">
        <f>SUM(K107:M108)</f>
        <v>15840</v>
      </c>
      <c r="L109" s="370"/>
      <c r="M109" s="371"/>
      <c r="N109" s="22" t="s">
        <v>117</v>
      </c>
      <c r="O109" s="17"/>
      <c r="P109" s="17"/>
      <c r="Q109" s="18"/>
      <c r="R109" s="11"/>
      <c r="S109" s="11"/>
      <c r="T109" s="11"/>
      <c r="U109" s="11"/>
      <c r="V109" s="11"/>
      <c r="W109" s="2"/>
      <c r="X109" s="2"/>
      <c r="Y109" s="2"/>
      <c r="Z109" s="19"/>
      <c r="AA109" s="20"/>
      <c r="AB109" s="20"/>
      <c r="AC109" s="20"/>
      <c r="AD109" s="20"/>
      <c r="AE109" s="21"/>
      <c r="AF109" s="10"/>
      <c r="AG109" s="10"/>
      <c r="AH109" s="10"/>
      <c r="AI109" s="10"/>
      <c r="AJ109" s="10"/>
      <c r="AK109" s="10"/>
      <c r="AL109" s="10"/>
      <c r="AM109" s="10"/>
      <c r="AN109" s="10"/>
      <c r="AO109" s="10"/>
      <c r="AP109" s="10"/>
      <c r="AQ109" s="10"/>
      <c r="AR109" s="10"/>
      <c r="AS109" s="10"/>
      <c r="AT109" s="10"/>
      <c r="AU109" s="10"/>
      <c r="AV109" s="10"/>
      <c r="AW109" s="10"/>
      <c r="AX109" s="10"/>
      <c r="AY109" s="10"/>
      <c r="AZ109" s="10"/>
      <c r="BA109" s="10"/>
      <c r="BB109" s="10"/>
      <c r="BC109" s="10"/>
      <c r="BD109" s="10"/>
      <c r="BE109" s="10"/>
      <c r="BF109" s="10"/>
      <c r="BG109" s="10"/>
      <c r="BH109" s="10"/>
      <c r="BI109" s="10"/>
      <c r="BJ109" s="10"/>
      <c r="BK109" s="10"/>
      <c r="BL109" s="10"/>
      <c r="BM109" s="10"/>
      <c r="BN109" s="10"/>
      <c r="BO109" s="10"/>
      <c r="BP109" s="10"/>
      <c r="BQ109" s="10"/>
    </row>
    <row r="110" spans="1:69" s="13" customFormat="1" ht="15" customHeight="1" outlineLevel="2" x14ac:dyDescent="0.15">
      <c r="A110" s="119" t="s">
        <v>80</v>
      </c>
      <c r="B110" s="2"/>
      <c r="C110" s="2"/>
      <c r="D110" s="2"/>
      <c r="E110" s="2"/>
      <c r="F110" s="2"/>
      <c r="G110" s="2"/>
      <c r="H110" s="2"/>
      <c r="I110" s="2"/>
      <c r="J110" s="2"/>
      <c r="K110" s="369">
        <f>ROUNDDOWN(K109*$AJ$4,0)</f>
        <v>4752</v>
      </c>
      <c r="L110" s="370"/>
      <c r="M110" s="371"/>
      <c r="N110" s="22" t="s">
        <v>81</v>
      </c>
      <c r="O110" s="24"/>
      <c r="P110" s="17"/>
      <c r="Q110" s="18"/>
      <c r="R110" s="11"/>
      <c r="S110" s="11"/>
      <c r="T110" s="11"/>
      <c r="U110" s="11"/>
      <c r="V110" s="11"/>
      <c r="W110" s="2"/>
      <c r="X110" s="2"/>
      <c r="Y110" s="2"/>
      <c r="Z110" s="19"/>
      <c r="AA110" s="20"/>
      <c r="AB110" s="20"/>
      <c r="AC110" s="20"/>
      <c r="AD110" s="20"/>
      <c r="AE110" s="21"/>
      <c r="AF110" s="10"/>
      <c r="AG110" s="10"/>
      <c r="AH110" s="10"/>
      <c r="AI110" s="10"/>
      <c r="AJ110" s="10"/>
      <c r="AK110" s="10"/>
      <c r="AL110" s="10"/>
      <c r="AM110" s="10"/>
      <c r="AN110" s="10"/>
      <c r="AO110" s="10"/>
      <c r="AP110" s="10"/>
      <c r="AQ110" s="10"/>
      <c r="AR110" s="10"/>
      <c r="AS110" s="10"/>
      <c r="AT110" s="10"/>
      <c r="AU110" s="10"/>
      <c r="AV110" s="10"/>
      <c r="AW110" s="10"/>
      <c r="AX110" s="10"/>
      <c r="AY110" s="10"/>
      <c r="AZ110" s="10"/>
      <c r="BA110" s="10"/>
      <c r="BB110" s="10"/>
      <c r="BC110" s="10"/>
      <c r="BD110" s="10"/>
      <c r="BE110" s="10"/>
      <c r="BF110" s="10"/>
      <c r="BG110" s="10"/>
      <c r="BH110" s="10"/>
      <c r="BI110" s="10"/>
      <c r="BJ110" s="10"/>
      <c r="BK110" s="10"/>
      <c r="BL110" s="10"/>
      <c r="BM110" s="10"/>
      <c r="BN110" s="10"/>
      <c r="BO110" s="10"/>
      <c r="BP110" s="10"/>
      <c r="BQ110" s="10"/>
    </row>
    <row r="111" spans="1:69" s="13" customFormat="1" ht="15" customHeight="1" outlineLevel="2" x14ac:dyDescent="0.15">
      <c r="A111" s="119" t="s">
        <v>88</v>
      </c>
      <c r="B111" s="2"/>
      <c r="C111" s="2"/>
      <c r="D111" s="2"/>
      <c r="E111" s="2"/>
      <c r="F111" s="2"/>
      <c r="G111" s="2"/>
      <c r="H111" s="2"/>
      <c r="I111" s="2"/>
      <c r="J111" s="2"/>
      <c r="K111" s="369">
        <f>SUM(K109:M110)</f>
        <v>20592</v>
      </c>
      <c r="L111" s="370"/>
      <c r="M111" s="371"/>
      <c r="N111" s="119" t="s">
        <v>82</v>
      </c>
      <c r="O111" s="24"/>
      <c r="P111" s="17"/>
      <c r="Q111" s="18"/>
      <c r="R111" s="11"/>
      <c r="S111" s="370">
        <f>ROUNDDOWN(K111/1.1*0.1,0)</f>
        <v>1872</v>
      </c>
      <c r="T111" s="370"/>
      <c r="U111" s="370"/>
      <c r="V111" s="11"/>
      <c r="W111" s="2"/>
      <c r="X111" s="2"/>
      <c r="Y111" s="2"/>
      <c r="Z111" s="19"/>
      <c r="AA111" s="20"/>
      <c r="AB111" s="20"/>
      <c r="AC111" s="20"/>
      <c r="AD111" s="20"/>
      <c r="AE111" s="27"/>
      <c r="AF111" s="10"/>
      <c r="AG111" s="10"/>
      <c r="AH111" s="10"/>
      <c r="AI111" s="10"/>
      <c r="AJ111" s="10"/>
      <c r="AK111" s="10"/>
      <c r="AL111" s="10"/>
      <c r="AM111" s="10"/>
      <c r="AN111" s="10"/>
      <c r="AO111" s="10"/>
      <c r="AP111" s="10"/>
      <c r="AQ111" s="10"/>
      <c r="AR111" s="10"/>
      <c r="AS111" s="10"/>
      <c r="AT111" s="10"/>
      <c r="AU111" s="10"/>
      <c r="AV111" s="10"/>
      <c r="AW111" s="10"/>
      <c r="AX111" s="10"/>
      <c r="AY111" s="10"/>
      <c r="AZ111" s="10"/>
      <c r="BA111" s="10"/>
      <c r="BB111" s="10"/>
      <c r="BC111" s="10"/>
      <c r="BD111" s="10"/>
      <c r="BE111" s="10"/>
      <c r="BF111" s="10"/>
      <c r="BG111" s="10"/>
      <c r="BH111" s="10"/>
      <c r="BI111" s="10"/>
      <c r="BJ111" s="10"/>
      <c r="BK111" s="10"/>
      <c r="BL111" s="10"/>
      <c r="BM111" s="10"/>
      <c r="BN111" s="10"/>
      <c r="BO111" s="10"/>
      <c r="BP111" s="10"/>
      <c r="BQ111" s="10"/>
    </row>
    <row r="112" spans="1:69" s="13" customFormat="1" ht="15" customHeight="1" outlineLevel="2" x14ac:dyDescent="0.15">
      <c r="A112" s="387" t="s">
        <v>28</v>
      </c>
      <c r="B112" s="388"/>
      <c r="C112" s="388"/>
      <c r="D112" s="388"/>
      <c r="E112" s="388"/>
      <c r="F112" s="388"/>
      <c r="G112" s="388"/>
      <c r="H112" s="388"/>
      <c r="I112" s="388"/>
      <c r="J112" s="388"/>
      <c r="K112" s="369">
        <f>K111*N112*Q112</f>
        <v>0</v>
      </c>
      <c r="L112" s="370"/>
      <c r="M112" s="371"/>
      <c r="N112" s="2">
        <f>'ポイント表(Ver.2.0)'!$C$10</f>
        <v>0</v>
      </c>
      <c r="O112" s="11" t="s">
        <v>4</v>
      </c>
      <c r="P112" s="2" t="s">
        <v>2</v>
      </c>
      <c r="Q112" s="2">
        <f>'ポイント表(Ver.2.0)'!C30</f>
        <v>0</v>
      </c>
      <c r="R112" s="11" t="s">
        <v>98</v>
      </c>
      <c r="S112" s="339" t="s">
        <v>82</v>
      </c>
      <c r="T112" s="339"/>
      <c r="U112" s="339"/>
      <c r="V112" s="339"/>
      <c r="W112" s="370">
        <f>ROUNDDOWN(K112/1.1*0.1,0)</f>
        <v>0</v>
      </c>
      <c r="X112" s="370"/>
      <c r="Y112" s="370"/>
      <c r="Z112" s="19"/>
      <c r="AA112" s="20"/>
      <c r="AB112" s="20"/>
      <c r="AC112" s="20"/>
      <c r="AD112" s="20"/>
      <c r="AE112" s="27"/>
      <c r="AF112" s="10"/>
      <c r="AG112" s="10"/>
      <c r="AH112" s="10"/>
      <c r="AI112" s="10"/>
      <c r="AJ112" s="10"/>
      <c r="AK112" s="10"/>
      <c r="AL112" s="10"/>
      <c r="AM112" s="10"/>
      <c r="AN112" s="10"/>
      <c r="AO112" s="10"/>
      <c r="AP112" s="10"/>
      <c r="AQ112" s="10"/>
      <c r="AR112" s="10"/>
      <c r="AS112" s="10"/>
      <c r="AT112" s="10"/>
      <c r="AU112" s="10"/>
      <c r="AV112" s="10"/>
      <c r="AW112" s="10"/>
      <c r="AX112" s="10"/>
      <c r="AY112" s="10"/>
      <c r="AZ112" s="10"/>
      <c r="BA112" s="10"/>
      <c r="BB112" s="10"/>
      <c r="BC112" s="10"/>
      <c r="BD112" s="10"/>
      <c r="BE112" s="10"/>
      <c r="BF112" s="10"/>
      <c r="BG112" s="10"/>
      <c r="BH112" s="10"/>
      <c r="BI112" s="10"/>
      <c r="BJ112" s="10"/>
      <c r="BK112" s="10"/>
      <c r="BL112" s="10"/>
      <c r="BM112" s="10"/>
      <c r="BN112" s="10"/>
      <c r="BO112" s="10"/>
      <c r="BP112" s="10"/>
      <c r="BQ112" s="10"/>
    </row>
    <row r="113" spans="1:69" s="13" customFormat="1" ht="15" customHeight="1" outlineLevel="2" x14ac:dyDescent="0.15">
      <c r="A113" s="10"/>
      <c r="B113" s="10"/>
      <c r="C113" s="10"/>
      <c r="D113" s="10"/>
      <c r="E113" s="10"/>
      <c r="F113" s="10"/>
      <c r="G113" s="10"/>
      <c r="H113" s="10"/>
      <c r="I113" s="10"/>
      <c r="J113" s="10"/>
      <c r="K113" s="26"/>
      <c r="L113" s="26"/>
      <c r="N113" s="25"/>
      <c r="O113" s="25"/>
      <c r="P113" s="25"/>
      <c r="Q113" s="10"/>
      <c r="R113" s="10"/>
      <c r="S113" s="112"/>
      <c r="T113" s="10"/>
      <c r="U113" s="10"/>
      <c r="V113" s="112"/>
      <c r="Z113" s="28"/>
      <c r="AA113" s="28"/>
      <c r="AB113" s="28"/>
      <c r="AC113" s="28"/>
      <c r="AD113" s="28"/>
      <c r="AE113" s="28"/>
      <c r="AF113" s="10"/>
      <c r="AG113" s="10"/>
      <c r="AH113" s="10"/>
      <c r="AI113" s="10"/>
      <c r="AJ113" s="10"/>
      <c r="AK113" s="10"/>
      <c r="AL113" s="10"/>
      <c r="AM113" s="10"/>
      <c r="AN113" s="10"/>
      <c r="AO113" s="10"/>
      <c r="AP113" s="10"/>
      <c r="AQ113" s="10"/>
      <c r="AR113" s="10"/>
      <c r="AS113" s="10"/>
      <c r="AT113" s="10"/>
      <c r="AU113" s="10"/>
      <c r="AV113" s="10"/>
      <c r="AW113" s="10"/>
      <c r="AX113" s="10"/>
      <c r="AY113" s="10"/>
      <c r="AZ113" s="10"/>
      <c r="BA113" s="10"/>
      <c r="BB113" s="10"/>
      <c r="BC113" s="10"/>
      <c r="BD113" s="10"/>
      <c r="BE113" s="10"/>
      <c r="BF113" s="10"/>
      <c r="BG113" s="10"/>
      <c r="BH113" s="10"/>
      <c r="BI113" s="10"/>
      <c r="BJ113" s="10"/>
      <c r="BK113" s="10"/>
      <c r="BL113" s="10"/>
      <c r="BM113" s="10"/>
      <c r="BN113" s="10"/>
      <c r="BO113" s="10"/>
      <c r="BP113" s="10"/>
      <c r="BQ113" s="10"/>
    </row>
    <row r="114" spans="1:69" s="13" customFormat="1" ht="15" customHeight="1" outlineLevel="1" x14ac:dyDescent="0.15">
      <c r="A114" s="10" t="s">
        <v>122</v>
      </c>
      <c r="B114" s="10"/>
      <c r="C114" s="10"/>
      <c r="D114" s="10"/>
      <c r="E114" s="10"/>
      <c r="F114" s="10"/>
      <c r="G114" s="10"/>
      <c r="H114" s="10"/>
      <c r="I114" s="10"/>
      <c r="J114" s="10"/>
      <c r="K114" s="26"/>
      <c r="L114" s="26"/>
      <c r="N114" s="25"/>
      <c r="O114" s="25"/>
      <c r="P114" s="25"/>
      <c r="Q114" s="10"/>
      <c r="R114" s="10"/>
      <c r="S114" s="112"/>
      <c r="T114" s="10"/>
      <c r="U114" s="10"/>
      <c r="V114" s="112"/>
      <c r="Z114" s="28"/>
      <c r="AA114" s="28"/>
      <c r="AB114" s="28"/>
      <c r="AC114" s="28"/>
      <c r="AD114" s="28"/>
      <c r="AE114" s="28"/>
      <c r="AF114" s="10"/>
      <c r="AG114" s="10"/>
      <c r="AH114" s="10"/>
      <c r="AI114" s="10"/>
      <c r="AJ114" s="10"/>
      <c r="AK114" s="10"/>
      <c r="AL114" s="10"/>
      <c r="AM114" s="10"/>
      <c r="AN114" s="10"/>
      <c r="AO114" s="10"/>
      <c r="AP114" s="10"/>
      <c r="AQ114" s="10"/>
      <c r="AR114" s="10"/>
      <c r="AS114" s="10"/>
      <c r="AT114" s="10"/>
      <c r="AU114" s="10"/>
      <c r="AV114" s="10"/>
      <c r="AW114" s="10"/>
      <c r="AX114" s="10"/>
      <c r="AY114" s="10"/>
      <c r="AZ114" s="10"/>
      <c r="BA114" s="10"/>
      <c r="BB114" s="10"/>
      <c r="BC114" s="10"/>
      <c r="BD114" s="10"/>
      <c r="BE114" s="10"/>
      <c r="BF114" s="10"/>
      <c r="BG114" s="10"/>
      <c r="BH114" s="10"/>
      <c r="BI114" s="10"/>
      <c r="BJ114" s="10"/>
      <c r="BK114" s="10"/>
      <c r="BL114" s="10"/>
      <c r="BM114" s="10"/>
      <c r="BN114" s="10"/>
      <c r="BO114" s="10"/>
      <c r="BP114" s="10"/>
      <c r="BQ114" s="10"/>
    </row>
    <row r="115" spans="1:69" s="13" customFormat="1" ht="15" customHeight="1" outlineLevel="1" x14ac:dyDescent="0.15">
      <c r="A115" s="361" t="s">
        <v>0</v>
      </c>
      <c r="B115" s="362"/>
      <c r="C115" s="362"/>
      <c r="D115" s="362"/>
      <c r="E115" s="362"/>
      <c r="F115" s="362"/>
      <c r="G115" s="362"/>
      <c r="H115" s="362"/>
      <c r="I115" s="362"/>
      <c r="J115" s="362"/>
      <c r="K115" s="361" t="s">
        <v>61</v>
      </c>
      <c r="L115" s="362"/>
      <c r="M115" s="363"/>
      <c r="N115" s="361" t="s">
        <v>32</v>
      </c>
      <c r="O115" s="362"/>
      <c r="P115" s="362"/>
      <c r="Q115" s="362"/>
      <c r="R115" s="362"/>
      <c r="S115" s="362"/>
      <c r="T115" s="362"/>
      <c r="U115" s="362"/>
      <c r="V115" s="362"/>
      <c r="W115" s="362"/>
      <c r="X115" s="362"/>
      <c r="Y115" s="362"/>
      <c r="Z115" s="364" t="s">
        <v>62</v>
      </c>
      <c r="AA115" s="365"/>
      <c r="AB115" s="365"/>
      <c r="AC115" s="365"/>
      <c r="AD115" s="365"/>
      <c r="AE115" s="366"/>
      <c r="AF115" s="10"/>
      <c r="AG115" s="10"/>
      <c r="AH115" s="10"/>
      <c r="AI115" s="10"/>
      <c r="AJ115" s="10"/>
      <c r="AK115" s="10"/>
      <c r="AL115" s="10"/>
      <c r="AM115" s="10"/>
      <c r="AN115" s="10"/>
      <c r="AO115" s="10"/>
      <c r="AP115" s="10"/>
      <c r="AQ115" s="10"/>
      <c r="AR115" s="10"/>
      <c r="AS115" s="10"/>
      <c r="AT115" s="10"/>
      <c r="AU115" s="10"/>
      <c r="AV115" s="10"/>
      <c r="AW115" s="10"/>
      <c r="AX115" s="10"/>
      <c r="AY115" s="10"/>
      <c r="AZ115" s="10"/>
      <c r="BA115" s="10"/>
      <c r="BB115" s="10"/>
      <c r="BC115" s="10"/>
      <c r="BD115" s="10"/>
      <c r="BE115" s="10"/>
      <c r="BF115" s="10"/>
      <c r="BG115" s="10"/>
      <c r="BH115" s="10"/>
      <c r="BI115" s="10"/>
      <c r="BJ115" s="10"/>
      <c r="BK115" s="10"/>
      <c r="BL115" s="10"/>
      <c r="BM115" s="10"/>
      <c r="BN115" s="10"/>
      <c r="BO115" s="10"/>
      <c r="BP115" s="10"/>
      <c r="BQ115" s="10"/>
    </row>
    <row r="116" spans="1:69" s="13" customFormat="1" ht="15" customHeight="1" outlineLevel="1" x14ac:dyDescent="0.15">
      <c r="A116" s="341" t="s">
        <v>63</v>
      </c>
      <c r="B116" s="124" t="s">
        <v>64</v>
      </c>
      <c r="C116" s="367" t="s">
        <v>123</v>
      </c>
      <c r="D116" s="367"/>
      <c r="E116" s="367"/>
      <c r="F116" s="367"/>
      <c r="G116" s="367"/>
      <c r="H116" s="367"/>
      <c r="I116" s="367"/>
      <c r="J116" s="368"/>
      <c r="K116" s="369">
        <f t="shared" ref="K116" si="15">ROUNDDOWN(N116*R116*U116*110/100,0)</f>
        <v>11000</v>
      </c>
      <c r="L116" s="370"/>
      <c r="M116" s="371"/>
      <c r="N116" s="373">
        <f>10000</f>
        <v>10000</v>
      </c>
      <c r="O116" s="373"/>
      <c r="P116" s="373"/>
      <c r="Q116" s="111" t="s">
        <v>2</v>
      </c>
      <c r="R116" s="2">
        <v>1</v>
      </c>
      <c r="S116" s="110" t="s">
        <v>4</v>
      </c>
      <c r="T116" s="111" t="s">
        <v>2</v>
      </c>
      <c r="U116" s="2">
        <v>1</v>
      </c>
      <c r="V116" s="110" t="s">
        <v>3</v>
      </c>
      <c r="W116" s="339" t="str">
        <f t="shared" ref="W116" si="16">"＋消費税相当額"</f>
        <v>＋消費税相当額</v>
      </c>
      <c r="X116" s="339"/>
      <c r="Y116" s="339"/>
      <c r="Z116" s="19"/>
      <c r="AA116" s="20"/>
      <c r="AB116" s="20"/>
      <c r="AC116" s="20"/>
      <c r="AD116" s="20"/>
      <c r="AE116" s="21"/>
      <c r="AF116" s="10"/>
      <c r="AG116" s="10"/>
      <c r="AH116" s="10"/>
      <c r="AI116" s="10"/>
      <c r="AJ116" s="10"/>
      <c r="AK116" s="10"/>
      <c r="AL116" s="10"/>
      <c r="AM116" s="10"/>
      <c r="AN116" s="10"/>
      <c r="AO116" s="10"/>
      <c r="AP116" s="10"/>
      <c r="AQ116" s="10"/>
      <c r="AR116" s="10"/>
      <c r="AS116" s="10"/>
      <c r="AT116" s="10"/>
      <c r="AU116" s="10"/>
      <c r="AV116" s="10"/>
      <c r="AW116" s="10"/>
      <c r="AX116" s="10"/>
      <c r="AY116" s="10"/>
      <c r="AZ116" s="10"/>
      <c r="BA116" s="10"/>
      <c r="BB116" s="10"/>
      <c r="BC116" s="10"/>
      <c r="BD116" s="10"/>
      <c r="BE116" s="10"/>
      <c r="BF116" s="10"/>
      <c r="BG116" s="10"/>
      <c r="BH116" s="10"/>
      <c r="BI116" s="10"/>
      <c r="BJ116" s="10"/>
      <c r="BK116" s="10"/>
      <c r="BL116" s="10"/>
      <c r="BM116" s="10"/>
      <c r="BN116" s="10"/>
      <c r="BO116" s="10"/>
      <c r="BP116" s="10"/>
      <c r="BQ116" s="10"/>
    </row>
    <row r="117" spans="1:69" s="13" customFormat="1" ht="15" customHeight="1" outlineLevel="1" x14ac:dyDescent="0.15">
      <c r="A117" s="341"/>
      <c r="B117" s="124" t="s">
        <v>67</v>
      </c>
      <c r="C117" s="367" t="s">
        <v>23</v>
      </c>
      <c r="D117" s="367"/>
      <c r="E117" s="367"/>
      <c r="F117" s="367"/>
      <c r="G117" s="367"/>
      <c r="H117" s="367"/>
      <c r="I117" s="367"/>
      <c r="J117" s="368"/>
      <c r="K117" s="369">
        <f>ROUNDDOWN(K116*$AJ$3,0)</f>
        <v>2200</v>
      </c>
      <c r="L117" s="370"/>
      <c r="M117" s="371"/>
      <c r="N117" s="22" t="s">
        <v>121</v>
      </c>
      <c r="O117" s="17"/>
      <c r="P117" s="17"/>
      <c r="Q117" s="18"/>
      <c r="R117" s="11"/>
      <c r="S117" s="110"/>
      <c r="T117" s="11"/>
      <c r="U117" s="11"/>
      <c r="V117" s="11"/>
      <c r="W117" s="2"/>
      <c r="X117" s="2"/>
      <c r="Y117" s="2"/>
      <c r="Z117" s="19"/>
      <c r="AA117" s="20"/>
      <c r="AB117" s="20"/>
      <c r="AC117" s="20"/>
      <c r="AD117" s="20"/>
      <c r="AE117" s="21"/>
      <c r="AF117" s="10"/>
      <c r="AG117" s="10"/>
      <c r="AH117" s="10"/>
      <c r="AI117" s="10"/>
      <c r="AJ117" s="10"/>
      <c r="AK117" s="10"/>
      <c r="AL117" s="10"/>
      <c r="AM117" s="10"/>
      <c r="AN117" s="10"/>
      <c r="AO117" s="10"/>
      <c r="AP117" s="10"/>
      <c r="AQ117" s="10"/>
      <c r="AR117" s="10"/>
      <c r="AS117" s="10"/>
      <c r="AT117" s="10"/>
      <c r="AU117" s="10"/>
      <c r="AV117" s="10"/>
      <c r="AW117" s="10"/>
      <c r="AX117" s="10"/>
      <c r="AY117" s="10"/>
      <c r="AZ117" s="10"/>
      <c r="BA117" s="10"/>
      <c r="BB117" s="10"/>
      <c r="BC117" s="10"/>
      <c r="BD117" s="10"/>
      <c r="BE117" s="10"/>
      <c r="BF117" s="10"/>
      <c r="BG117" s="10"/>
      <c r="BH117" s="10"/>
      <c r="BI117" s="10"/>
      <c r="BJ117" s="10"/>
      <c r="BK117" s="10"/>
      <c r="BL117" s="10"/>
      <c r="BM117" s="10"/>
      <c r="BN117" s="10"/>
      <c r="BO117" s="10"/>
      <c r="BP117" s="10"/>
      <c r="BQ117" s="10"/>
    </row>
    <row r="118" spans="1:69" s="13" customFormat="1" ht="15" customHeight="1" outlineLevel="1" x14ac:dyDescent="0.15">
      <c r="A118" s="341"/>
      <c r="B118" s="2" t="s">
        <v>78</v>
      </c>
      <c r="C118" s="2"/>
      <c r="D118" s="2"/>
      <c r="E118" s="2"/>
      <c r="F118" s="2"/>
      <c r="G118" s="2"/>
      <c r="H118" s="2"/>
      <c r="I118" s="2"/>
      <c r="J118" s="2"/>
      <c r="K118" s="369">
        <f>SUM(K116:M117)</f>
        <v>13200</v>
      </c>
      <c r="L118" s="370"/>
      <c r="M118" s="371"/>
      <c r="N118" s="22" t="s">
        <v>117</v>
      </c>
      <c r="O118" s="17"/>
      <c r="P118" s="17"/>
      <c r="Q118" s="18"/>
      <c r="R118" s="11"/>
      <c r="S118" s="11"/>
      <c r="T118" s="11"/>
      <c r="U118" s="11"/>
      <c r="V118" s="11"/>
      <c r="W118" s="2"/>
      <c r="X118" s="2"/>
      <c r="Y118" s="2"/>
      <c r="Z118" s="19"/>
      <c r="AA118" s="20"/>
      <c r="AB118" s="20"/>
      <c r="AC118" s="20"/>
      <c r="AD118" s="20"/>
      <c r="AE118" s="21"/>
      <c r="AF118" s="10"/>
      <c r="AG118" s="10"/>
      <c r="AH118" s="10"/>
      <c r="AI118" s="10"/>
      <c r="AJ118" s="10"/>
      <c r="AK118" s="10"/>
      <c r="AL118" s="10"/>
      <c r="AM118" s="10"/>
      <c r="AN118" s="10"/>
      <c r="AO118" s="10"/>
      <c r="AP118" s="10"/>
      <c r="AQ118" s="10"/>
      <c r="AR118" s="10"/>
      <c r="AS118" s="10"/>
      <c r="AT118" s="10"/>
      <c r="AU118" s="10"/>
      <c r="AV118" s="10"/>
      <c r="AW118" s="10"/>
      <c r="AX118" s="10"/>
      <c r="AY118" s="10"/>
      <c r="AZ118" s="10"/>
      <c r="BA118" s="10"/>
      <c r="BB118" s="10"/>
      <c r="BC118" s="10"/>
      <c r="BD118" s="10"/>
      <c r="BE118" s="10"/>
      <c r="BF118" s="10"/>
      <c r="BG118" s="10"/>
      <c r="BH118" s="10"/>
      <c r="BI118" s="10"/>
      <c r="BJ118" s="10"/>
      <c r="BK118" s="10"/>
      <c r="BL118" s="10"/>
      <c r="BM118" s="10"/>
      <c r="BN118" s="10"/>
      <c r="BO118" s="10"/>
      <c r="BP118" s="10"/>
      <c r="BQ118" s="10"/>
    </row>
    <row r="119" spans="1:69" s="13" customFormat="1" ht="15" customHeight="1" outlineLevel="1" x14ac:dyDescent="0.15">
      <c r="A119" s="119" t="s">
        <v>80</v>
      </c>
      <c r="B119" s="2"/>
      <c r="C119" s="2"/>
      <c r="D119" s="2"/>
      <c r="E119" s="2"/>
      <c r="F119" s="2"/>
      <c r="G119" s="2"/>
      <c r="H119" s="2"/>
      <c r="I119" s="2"/>
      <c r="J119" s="2"/>
      <c r="K119" s="369">
        <f>ROUNDDOWN(K118*$AJ$4,0)</f>
        <v>3960</v>
      </c>
      <c r="L119" s="370"/>
      <c r="M119" s="371"/>
      <c r="N119" s="22" t="s">
        <v>81</v>
      </c>
      <c r="O119" s="24"/>
      <c r="P119" s="17"/>
      <c r="Q119" s="18"/>
      <c r="R119" s="11"/>
      <c r="S119" s="11"/>
      <c r="T119" s="11"/>
      <c r="U119" s="11"/>
      <c r="V119" s="11"/>
      <c r="W119" s="2"/>
      <c r="X119" s="2"/>
      <c r="Y119" s="2"/>
      <c r="Z119" s="19"/>
      <c r="AA119" s="20"/>
      <c r="AB119" s="20"/>
      <c r="AC119" s="20"/>
      <c r="AD119" s="20"/>
      <c r="AE119" s="21"/>
      <c r="AF119" s="10"/>
      <c r="AG119" s="10"/>
      <c r="AH119" s="10"/>
      <c r="AI119" s="10"/>
      <c r="AJ119" s="10"/>
      <c r="AK119" s="10"/>
      <c r="AL119" s="10"/>
      <c r="AM119" s="10"/>
      <c r="AN119" s="10"/>
      <c r="AO119" s="10"/>
      <c r="AP119" s="10"/>
      <c r="AQ119" s="10"/>
      <c r="AR119" s="10"/>
      <c r="AS119" s="10"/>
      <c r="AT119" s="10"/>
      <c r="AU119" s="10"/>
      <c r="AV119" s="10"/>
      <c r="AW119" s="10"/>
      <c r="AX119" s="10"/>
      <c r="AY119" s="10"/>
      <c r="AZ119" s="10"/>
      <c r="BA119" s="10"/>
      <c r="BB119" s="10"/>
      <c r="BC119" s="10"/>
      <c r="BD119" s="10"/>
      <c r="BE119" s="10"/>
      <c r="BF119" s="10"/>
      <c r="BG119" s="10"/>
      <c r="BH119" s="10"/>
      <c r="BI119" s="10"/>
      <c r="BJ119" s="10"/>
      <c r="BK119" s="10"/>
      <c r="BL119" s="10"/>
      <c r="BM119" s="10"/>
      <c r="BN119" s="10"/>
      <c r="BO119" s="10"/>
      <c r="BP119" s="10"/>
      <c r="BQ119" s="10"/>
    </row>
    <row r="120" spans="1:69" s="13" customFormat="1" ht="15" customHeight="1" outlineLevel="1" x14ac:dyDescent="0.15">
      <c r="A120" s="119" t="s">
        <v>88</v>
      </c>
      <c r="B120" s="2"/>
      <c r="C120" s="2"/>
      <c r="D120" s="2"/>
      <c r="E120" s="2"/>
      <c r="F120" s="2"/>
      <c r="G120" s="2"/>
      <c r="H120" s="2"/>
      <c r="I120" s="2"/>
      <c r="J120" s="2"/>
      <c r="K120" s="369">
        <f>SUM(K118:M119)</f>
        <v>17160</v>
      </c>
      <c r="L120" s="370"/>
      <c r="M120" s="371"/>
      <c r="N120" s="119" t="s">
        <v>82</v>
      </c>
      <c r="O120" s="24"/>
      <c r="P120" s="17"/>
      <c r="Q120" s="18"/>
      <c r="R120" s="11"/>
      <c r="S120" s="370">
        <f>ROUNDDOWN(K120/1.1*0.1,0)</f>
        <v>1560</v>
      </c>
      <c r="T120" s="370"/>
      <c r="U120" s="370"/>
      <c r="V120" s="11"/>
      <c r="W120" s="2"/>
      <c r="X120" s="2"/>
      <c r="Y120" s="2"/>
      <c r="Z120" s="19"/>
      <c r="AA120" s="20"/>
      <c r="AB120" s="20"/>
      <c r="AC120" s="20"/>
      <c r="AD120" s="20"/>
      <c r="AE120" s="21"/>
      <c r="AF120" s="10"/>
      <c r="AG120" s="10"/>
      <c r="AH120" s="10"/>
      <c r="AI120" s="10"/>
      <c r="AJ120" s="10"/>
      <c r="AK120" s="10"/>
      <c r="AL120" s="10"/>
      <c r="AM120" s="10"/>
      <c r="AN120" s="10"/>
      <c r="AO120" s="10"/>
      <c r="AP120" s="10"/>
      <c r="AQ120" s="10"/>
      <c r="AR120" s="10"/>
      <c r="AS120" s="10"/>
      <c r="AT120" s="10"/>
      <c r="AU120" s="10"/>
      <c r="AV120" s="10"/>
      <c r="AW120" s="10"/>
      <c r="AX120" s="10"/>
      <c r="AY120" s="10"/>
      <c r="AZ120" s="10"/>
      <c r="BA120" s="10"/>
      <c r="BB120" s="10"/>
      <c r="BC120" s="10"/>
      <c r="BD120" s="10"/>
      <c r="BE120" s="10"/>
      <c r="BF120" s="10"/>
      <c r="BG120" s="10"/>
      <c r="BH120" s="10"/>
      <c r="BI120" s="10"/>
      <c r="BJ120" s="10"/>
      <c r="BK120" s="10"/>
      <c r="BL120" s="10"/>
      <c r="BM120" s="10"/>
      <c r="BN120" s="10"/>
      <c r="BO120" s="10"/>
      <c r="BP120" s="10"/>
      <c r="BQ120" s="10"/>
    </row>
    <row r="121" spans="1:69" s="13" customFormat="1" ht="15" customHeight="1" outlineLevel="1" x14ac:dyDescent="0.15">
      <c r="A121" s="119" t="s">
        <v>28</v>
      </c>
      <c r="B121" s="2"/>
      <c r="C121" s="2"/>
      <c r="D121" s="2"/>
      <c r="E121" s="2"/>
      <c r="F121" s="2"/>
      <c r="G121" s="2"/>
      <c r="H121" s="2"/>
      <c r="I121" s="2"/>
      <c r="J121" s="2"/>
      <c r="K121" s="369">
        <f>K120*N121*Q121</f>
        <v>0</v>
      </c>
      <c r="L121" s="370"/>
      <c r="M121" s="371"/>
      <c r="N121" s="2">
        <f>'ポイント表(Ver.2.0)'!$C$10</f>
        <v>0</v>
      </c>
      <c r="O121" s="110" t="s">
        <v>4</v>
      </c>
      <c r="P121" s="111" t="s">
        <v>2</v>
      </c>
      <c r="Q121" s="2">
        <f>'ポイント表(Ver.2.0)'!C33</f>
        <v>0</v>
      </c>
      <c r="R121" s="110" t="s">
        <v>98</v>
      </c>
      <c r="S121" s="339" t="s">
        <v>82</v>
      </c>
      <c r="T121" s="339"/>
      <c r="U121" s="339"/>
      <c r="V121" s="339"/>
      <c r="W121" s="370">
        <f>ROUNDDOWN(K121/1.1*0.1,0)</f>
        <v>0</v>
      </c>
      <c r="X121" s="370"/>
      <c r="Y121" s="370"/>
      <c r="Z121" s="19"/>
      <c r="AA121" s="20"/>
      <c r="AB121" s="20"/>
      <c r="AC121" s="20"/>
      <c r="AD121" s="20"/>
      <c r="AE121" s="27"/>
      <c r="AF121" s="10"/>
      <c r="AG121" s="10"/>
      <c r="AH121" s="10"/>
      <c r="AI121" s="10"/>
      <c r="AJ121" s="10"/>
      <c r="AK121" s="10"/>
      <c r="AL121" s="10"/>
      <c r="AM121" s="10"/>
      <c r="AN121" s="10"/>
      <c r="AO121" s="10"/>
      <c r="AP121" s="10"/>
      <c r="AQ121" s="10"/>
      <c r="AR121" s="10"/>
      <c r="AS121" s="10"/>
      <c r="AT121" s="10"/>
      <c r="AU121" s="10"/>
      <c r="AV121" s="10"/>
      <c r="AW121" s="10"/>
      <c r="AX121" s="10"/>
      <c r="AY121" s="10"/>
      <c r="AZ121" s="10"/>
      <c r="BA121" s="10"/>
      <c r="BB121" s="10"/>
      <c r="BC121" s="10"/>
      <c r="BD121" s="10"/>
      <c r="BE121" s="10"/>
      <c r="BF121" s="10"/>
      <c r="BG121" s="10"/>
      <c r="BH121" s="10"/>
      <c r="BI121" s="10"/>
      <c r="BJ121" s="10"/>
      <c r="BK121" s="10"/>
      <c r="BL121" s="10"/>
      <c r="BM121" s="10"/>
      <c r="BN121" s="10"/>
      <c r="BO121" s="10"/>
      <c r="BP121" s="10"/>
      <c r="BQ121" s="10"/>
    </row>
    <row r="122" spans="1:69" s="13" customFormat="1" ht="15" customHeight="1" outlineLevel="1" x14ac:dyDescent="0.15">
      <c r="A122" s="10"/>
      <c r="B122" s="10"/>
      <c r="C122" s="10"/>
      <c r="D122" s="10"/>
      <c r="E122" s="10"/>
      <c r="F122" s="10"/>
      <c r="G122" s="10"/>
      <c r="H122" s="10"/>
      <c r="I122" s="10"/>
      <c r="J122" s="10"/>
      <c r="K122" s="26"/>
      <c r="L122" s="26"/>
      <c r="N122" s="32"/>
      <c r="O122" s="32"/>
      <c r="P122" s="32"/>
      <c r="Q122" s="10"/>
      <c r="R122" s="10"/>
      <c r="S122" s="112"/>
      <c r="T122" s="10"/>
      <c r="U122" s="10"/>
      <c r="V122" s="112"/>
      <c r="Z122" s="28"/>
      <c r="AA122" s="28"/>
      <c r="AB122" s="28"/>
      <c r="AC122" s="28"/>
      <c r="AD122" s="28"/>
      <c r="AE122" s="28"/>
      <c r="AF122" s="10"/>
      <c r="AG122" s="10"/>
      <c r="AH122" s="10"/>
      <c r="AI122" s="10"/>
      <c r="AJ122" s="10"/>
      <c r="AK122" s="10"/>
      <c r="AL122" s="10"/>
      <c r="AM122" s="10"/>
      <c r="AN122" s="10"/>
      <c r="AO122" s="10"/>
      <c r="AP122" s="10"/>
      <c r="AQ122" s="10"/>
      <c r="AR122" s="10"/>
      <c r="AS122" s="10"/>
      <c r="AT122" s="10"/>
      <c r="AU122" s="10"/>
      <c r="AV122" s="10"/>
      <c r="AW122" s="10"/>
      <c r="AX122" s="10"/>
      <c r="AY122" s="10"/>
      <c r="AZ122" s="10"/>
      <c r="BA122" s="10"/>
      <c r="BB122" s="10"/>
      <c r="BC122" s="10"/>
      <c r="BD122" s="10"/>
      <c r="BE122" s="10"/>
      <c r="BF122" s="10"/>
      <c r="BG122" s="10"/>
      <c r="BH122" s="10"/>
      <c r="BI122" s="10"/>
      <c r="BJ122" s="10"/>
      <c r="BK122" s="10"/>
      <c r="BL122" s="10"/>
      <c r="BM122" s="10"/>
      <c r="BN122" s="10"/>
      <c r="BO122" s="10"/>
      <c r="BP122" s="10"/>
      <c r="BQ122" s="10"/>
    </row>
    <row r="123" spans="1:69" s="13" customFormat="1" ht="15" customHeight="1" x14ac:dyDescent="0.15">
      <c r="A123" s="10" t="s">
        <v>124</v>
      </c>
      <c r="B123" s="10"/>
      <c r="C123" s="10"/>
      <c r="D123" s="10"/>
      <c r="E123" s="10"/>
      <c r="F123" s="10"/>
      <c r="G123" s="10"/>
      <c r="H123" s="10"/>
      <c r="I123" s="10"/>
      <c r="J123" s="10"/>
      <c r="K123" s="26"/>
      <c r="L123" s="26"/>
      <c r="N123" s="32"/>
      <c r="O123" s="32"/>
      <c r="P123" s="32"/>
      <c r="Q123" s="10"/>
      <c r="R123" s="123"/>
      <c r="S123" s="112"/>
      <c r="T123" s="10"/>
      <c r="U123" s="10"/>
      <c r="V123" s="112"/>
      <c r="Z123" s="28"/>
      <c r="AA123" s="28"/>
      <c r="AB123" s="28"/>
      <c r="AC123" s="28"/>
      <c r="AD123" s="28"/>
      <c r="AE123" s="28"/>
      <c r="AF123" s="10"/>
      <c r="AG123" s="10"/>
      <c r="AH123" s="10"/>
      <c r="AI123" s="10"/>
      <c r="AJ123" s="10"/>
      <c r="AK123" s="10"/>
      <c r="AL123" s="10"/>
      <c r="AM123" s="10"/>
      <c r="AN123" s="10"/>
      <c r="AO123" s="10"/>
      <c r="AP123" s="10"/>
      <c r="AQ123" s="10"/>
      <c r="AR123" s="10"/>
      <c r="AS123" s="10"/>
      <c r="AT123" s="10"/>
      <c r="AU123" s="10"/>
      <c r="AV123" s="10"/>
      <c r="AW123" s="10"/>
      <c r="AX123" s="10"/>
      <c r="AY123" s="10"/>
      <c r="AZ123" s="10"/>
      <c r="BA123" s="10"/>
      <c r="BB123" s="10"/>
      <c r="BC123" s="10"/>
      <c r="BD123" s="10"/>
      <c r="BE123" s="10"/>
      <c r="BF123" s="10"/>
      <c r="BG123" s="10"/>
      <c r="BH123" s="10"/>
      <c r="BI123" s="10"/>
      <c r="BJ123" s="10"/>
      <c r="BK123" s="10"/>
      <c r="BL123" s="10"/>
      <c r="BM123" s="10"/>
      <c r="BN123" s="10"/>
      <c r="BO123" s="10"/>
      <c r="BP123" s="10"/>
      <c r="BQ123" s="10"/>
    </row>
    <row r="124" spans="1:69" s="13" customFormat="1" ht="15" customHeight="1" x14ac:dyDescent="0.15">
      <c r="A124" s="361" t="s">
        <v>0</v>
      </c>
      <c r="B124" s="362"/>
      <c r="C124" s="362"/>
      <c r="D124" s="362"/>
      <c r="E124" s="362"/>
      <c r="F124" s="362"/>
      <c r="G124" s="362"/>
      <c r="H124" s="362"/>
      <c r="I124" s="362"/>
      <c r="J124" s="362"/>
      <c r="K124" s="361" t="s">
        <v>61</v>
      </c>
      <c r="L124" s="362"/>
      <c r="M124" s="363"/>
      <c r="N124" s="361" t="s">
        <v>32</v>
      </c>
      <c r="O124" s="362"/>
      <c r="P124" s="362"/>
      <c r="Q124" s="362"/>
      <c r="R124" s="362"/>
      <c r="S124" s="362"/>
      <c r="T124" s="362"/>
      <c r="U124" s="362"/>
      <c r="V124" s="362"/>
      <c r="W124" s="362"/>
      <c r="X124" s="362"/>
      <c r="Y124" s="362"/>
      <c r="Z124" s="364" t="s">
        <v>62</v>
      </c>
      <c r="AA124" s="365"/>
      <c r="AB124" s="365"/>
      <c r="AC124" s="365"/>
      <c r="AD124" s="365"/>
      <c r="AE124" s="366"/>
      <c r="AF124" s="10"/>
      <c r="AG124" s="10"/>
      <c r="AH124" s="10"/>
      <c r="AI124" s="10"/>
      <c r="AJ124" s="10"/>
      <c r="AK124" s="10"/>
      <c r="AL124" s="10"/>
      <c r="AM124" s="10"/>
      <c r="AN124" s="10"/>
      <c r="AO124" s="10"/>
      <c r="AP124" s="10"/>
      <c r="AQ124" s="10"/>
      <c r="AR124" s="10"/>
      <c r="AS124" s="10"/>
      <c r="AT124" s="10"/>
      <c r="AU124" s="10"/>
      <c r="AV124" s="10"/>
      <c r="AW124" s="10"/>
      <c r="AX124" s="10"/>
      <c r="AY124" s="10"/>
      <c r="AZ124" s="10"/>
      <c r="BA124" s="10"/>
      <c r="BB124" s="10"/>
      <c r="BC124" s="10"/>
      <c r="BD124" s="10"/>
      <c r="BE124" s="10"/>
      <c r="BF124" s="10"/>
      <c r="BG124" s="10"/>
      <c r="BH124" s="10"/>
      <c r="BI124" s="10"/>
      <c r="BJ124" s="10"/>
      <c r="BK124" s="10"/>
      <c r="BL124" s="10"/>
      <c r="BM124" s="10"/>
      <c r="BN124" s="10"/>
      <c r="BO124" s="10"/>
      <c r="BP124" s="10"/>
      <c r="BQ124" s="10"/>
    </row>
    <row r="125" spans="1:69" s="13" customFormat="1" ht="15" customHeight="1" x14ac:dyDescent="0.15">
      <c r="A125" s="341" t="s">
        <v>63</v>
      </c>
      <c r="B125" s="124" t="s">
        <v>64</v>
      </c>
      <c r="C125" s="367" t="s">
        <v>125</v>
      </c>
      <c r="D125" s="367"/>
      <c r="E125" s="367"/>
      <c r="F125" s="367"/>
      <c r="G125" s="367"/>
      <c r="H125" s="367"/>
      <c r="I125" s="367"/>
      <c r="J125" s="368"/>
      <c r="K125" s="369">
        <f t="shared" ref="K125:K126" si="17">ROUNDDOWN(N125*R125*U125*110/100,0)</f>
        <v>16500</v>
      </c>
      <c r="L125" s="370"/>
      <c r="M125" s="371"/>
      <c r="N125" s="370">
        <v>15000</v>
      </c>
      <c r="O125" s="370"/>
      <c r="P125" s="370"/>
      <c r="Q125" s="111" t="s">
        <v>2</v>
      </c>
      <c r="R125" s="2">
        <v>1</v>
      </c>
      <c r="S125" s="110" t="s">
        <v>4</v>
      </c>
      <c r="T125" s="111" t="s">
        <v>2</v>
      </c>
      <c r="U125" s="2">
        <v>1</v>
      </c>
      <c r="V125" s="110" t="s">
        <v>126</v>
      </c>
      <c r="W125" s="339" t="str">
        <f>"＋消費税相当額"</f>
        <v>＋消費税相当額</v>
      </c>
      <c r="X125" s="339"/>
      <c r="Y125" s="339"/>
      <c r="Z125" s="19"/>
      <c r="AA125" s="20"/>
      <c r="AB125" s="20"/>
      <c r="AC125" s="20"/>
      <c r="AD125" s="20"/>
      <c r="AE125" s="21"/>
      <c r="AF125" s="10"/>
      <c r="AG125" s="10"/>
      <c r="AH125" s="10"/>
      <c r="AI125" s="10"/>
      <c r="AJ125" s="10"/>
      <c r="AK125" s="10"/>
      <c r="AL125" s="10"/>
      <c r="AM125" s="10"/>
      <c r="AN125" s="10"/>
      <c r="AO125" s="10"/>
      <c r="AP125" s="10"/>
      <c r="AQ125" s="10"/>
      <c r="AR125" s="10"/>
      <c r="AS125" s="10"/>
      <c r="AT125" s="10"/>
      <c r="AU125" s="10"/>
      <c r="AV125" s="10"/>
      <c r="AW125" s="10"/>
      <c r="AX125" s="10"/>
      <c r="AY125" s="10"/>
      <c r="AZ125" s="10"/>
      <c r="BA125" s="10"/>
      <c r="BB125" s="10"/>
      <c r="BC125" s="10"/>
      <c r="BD125" s="10"/>
      <c r="BE125" s="10"/>
      <c r="BF125" s="10"/>
      <c r="BG125" s="10"/>
      <c r="BH125" s="10"/>
      <c r="BI125" s="10"/>
      <c r="BJ125" s="10"/>
      <c r="BK125" s="10"/>
      <c r="BL125" s="10"/>
      <c r="BM125" s="10"/>
      <c r="BN125" s="10"/>
      <c r="BO125" s="10"/>
      <c r="BP125" s="10"/>
      <c r="BQ125" s="10"/>
    </row>
    <row r="126" spans="1:69" s="13" customFormat="1" ht="15" customHeight="1" x14ac:dyDescent="0.15">
      <c r="A126" s="341"/>
      <c r="B126" s="124" t="s">
        <v>67</v>
      </c>
      <c r="C126" s="367" t="s">
        <v>127</v>
      </c>
      <c r="D126" s="367"/>
      <c r="E126" s="367"/>
      <c r="F126" s="367"/>
      <c r="G126" s="367"/>
      <c r="H126" s="367"/>
      <c r="I126" s="367"/>
      <c r="J126" s="368"/>
      <c r="K126" s="369">
        <f t="shared" si="17"/>
        <v>0</v>
      </c>
      <c r="L126" s="370"/>
      <c r="M126" s="371"/>
      <c r="N126" s="370">
        <f>IF($AD$3="院内CRC",15000,0)</f>
        <v>0</v>
      </c>
      <c r="O126" s="370"/>
      <c r="P126" s="370"/>
      <c r="Q126" s="111" t="s">
        <v>2</v>
      </c>
      <c r="R126" s="2">
        <v>1</v>
      </c>
      <c r="S126" s="110" t="s">
        <v>4</v>
      </c>
      <c r="T126" s="111" t="s">
        <v>2</v>
      </c>
      <c r="U126" s="2">
        <v>1</v>
      </c>
      <c r="V126" s="110" t="s">
        <v>126</v>
      </c>
      <c r="W126" s="339" t="str">
        <f t="shared" ref="W126" si="18">"＋消費税相当額"</f>
        <v>＋消費税相当額</v>
      </c>
      <c r="X126" s="339"/>
      <c r="Y126" s="339"/>
      <c r="Z126" s="19"/>
      <c r="AA126" s="20"/>
      <c r="AB126" s="20"/>
      <c r="AC126" s="20"/>
      <c r="AD126" s="20"/>
      <c r="AE126" s="21"/>
      <c r="AF126" s="10"/>
      <c r="AG126" s="10"/>
      <c r="AH126" s="10"/>
      <c r="AI126" s="10"/>
      <c r="AJ126" s="10"/>
      <c r="AK126" s="10"/>
      <c r="AL126" s="10"/>
      <c r="AM126" s="10"/>
      <c r="AN126" s="10"/>
      <c r="AO126" s="10"/>
      <c r="AP126" s="10"/>
      <c r="AQ126" s="10"/>
      <c r="AR126" s="10"/>
      <c r="AS126" s="10"/>
      <c r="AT126" s="10"/>
      <c r="AU126" s="10"/>
      <c r="AV126" s="10"/>
      <c r="AW126" s="10"/>
      <c r="AX126" s="10"/>
      <c r="AY126" s="10"/>
      <c r="AZ126" s="10"/>
      <c r="BA126" s="10"/>
      <c r="BB126" s="10"/>
      <c r="BC126" s="10"/>
      <c r="BD126" s="10"/>
      <c r="BE126" s="10"/>
      <c r="BF126" s="10"/>
      <c r="BG126" s="10"/>
      <c r="BH126" s="10"/>
      <c r="BI126" s="10"/>
      <c r="BJ126" s="10"/>
      <c r="BK126" s="10"/>
      <c r="BL126" s="10"/>
      <c r="BM126" s="10"/>
      <c r="BN126" s="10"/>
      <c r="BO126" s="10"/>
      <c r="BP126" s="10"/>
      <c r="BQ126" s="10"/>
    </row>
    <row r="127" spans="1:69" s="13" customFormat="1" ht="15" customHeight="1" x14ac:dyDescent="0.15">
      <c r="A127" s="341"/>
      <c r="B127" s="124" t="s">
        <v>69</v>
      </c>
      <c r="C127" s="367" t="s">
        <v>23</v>
      </c>
      <c r="D127" s="367"/>
      <c r="E127" s="367"/>
      <c r="F127" s="367"/>
      <c r="G127" s="367"/>
      <c r="H127" s="367"/>
      <c r="I127" s="367"/>
      <c r="J127" s="368"/>
      <c r="K127" s="369">
        <f>ROUNDDOWN(SUM(K125:M126)*$AJ$3,0)</f>
        <v>3300</v>
      </c>
      <c r="L127" s="370"/>
      <c r="M127" s="371"/>
      <c r="N127" s="22" t="s">
        <v>95</v>
      </c>
      <c r="O127" s="17"/>
      <c r="P127" s="17"/>
      <c r="Q127" s="18"/>
      <c r="R127" s="11"/>
      <c r="S127" s="110"/>
      <c r="T127" s="11"/>
      <c r="U127" s="11"/>
      <c r="V127" s="11"/>
      <c r="W127" s="2"/>
      <c r="X127" s="20"/>
      <c r="Y127" s="11"/>
      <c r="Z127" s="19"/>
      <c r="AA127" s="20"/>
      <c r="AB127" s="20"/>
      <c r="AC127" s="20"/>
      <c r="AD127" s="20"/>
      <c r="AE127" s="21"/>
      <c r="AF127" s="10"/>
      <c r="AG127" s="10"/>
      <c r="AH127" s="10"/>
      <c r="AI127" s="10"/>
      <c r="AJ127" s="10"/>
      <c r="AK127" s="10"/>
      <c r="AL127" s="10"/>
      <c r="AM127" s="10"/>
      <c r="AN127" s="10"/>
      <c r="AO127" s="10"/>
      <c r="AP127" s="10"/>
      <c r="AQ127" s="10"/>
      <c r="AR127" s="10"/>
      <c r="AS127" s="10"/>
      <c r="AT127" s="10"/>
      <c r="AU127" s="10"/>
      <c r="AV127" s="10"/>
      <c r="AW127" s="10"/>
      <c r="AX127" s="10"/>
      <c r="AY127" s="10"/>
      <c r="AZ127" s="10"/>
      <c r="BA127" s="10"/>
      <c r="BB127" s="10"/>
      <c r="BC127" s="10"/>
      <c r="BD127" s="10"/>
      <c r="BE127" s="10"/>
      <c r="BF127" s="10"/>
      <c r="BG127" s="10"/>
      <c r="BH127" s="10"/>
      <c r="BI127" s="10"/>
      <c r="BJ127" s="10"/>
      <c r="BK127" s="10"/>
      <c r="BL127" s="10"/>
      <c r="BM127" s="10"/>
      <c r="BN127" s="10"/>
      <c r="BO127" s="10"/>
      <c r="BP127" s="10"/>
      <c r="BQ127" s="10"/>
    </row>
    <row r="128" spans="1:69" s="13" customFormat="1" ht="15" customHeight="1" x14ac:dyDescent="0.15">
      <c r="A128" s="341"/>
      <c r="B128" s="2" t="s">
        <v>78</v>
      </c>
      <c r="C128" s="2"/>
      <c r="D128" s="2"/>
      <c r="E128" s="2"/>
      <c r="F128" s="2"/>
      <c r="G128" s="2"/>
      <c r="H128" s="2"/>
      <c r="I128" s="2"/>
      <c r="J128" s="2"/>
      <c r="K128" s="369">
        <f>SUM(K125:M127)</f>
        <v>19800</v>
      </c>
      <c r="L128" s="370"/>
      <c r="M128" s="371"/>
      <c r="N128" s="22" t="s">
        <v>96</v>
      </c>
      <c r="O128" s="17"/>
      <c r="P128" s="17"/>
      <c r="Q128" s="18"/>
      <c r="R128" s="11"/>
      <c r="S128" s="11"/>
      <c r="T128" s="11"/>
      <c r="U128" s="11"/>
      <c r="V128" s="11"/>
      <c r="W128" s="2"/>
      <c r="X128" s="2"/>
      <c r="Y128" s="11"/>
      <c r="Z128" s="19"/>
      <c r="AA128" s="20"/>
      <c r="AB128" s="20"/>
      <c r="AC128" s="20"/>
      <c r="AD128" s="20"/>
      <c r="AE128" s="21"/>
      <c r="AF128" s="10"/>
      <c r="AG128" s="10"/>
      <c r="AH128" s="10"/>
      <c r="AI128" s="10"/>
      <c r="AJ128" s="10"/>
      <c r="AK128" s="10"/>
      <c r="AL128" s="10"/>
      <c r="AM128" s="10"/>
      <c r="AN128" s="10"/>
      <c r="AO128" s="10"/>
      <c r="AP128" s="10"/>
      <c r="AQ128" s="10"/>
      <c r="AR128" s="10"/>
      <c r="AS128" s="10"/>
      <c r="AT128" s="10"/>
      <c r="AU128" s="10"/>
      <c r="AV128" s="10"/>
      <c r="AW128" s="10"/>
      <c r="AX128" s="10"/>
      <c r="AY128" s="10"/>
      <c r="AZ128" s="10"/>
      <c r="BA128" s="10"/>
      <c r="BB128" s="10"/>
      <c r="BC128" s="10"/>
      <c r="BD128" s="10"/>
      <c r="BE128" s="10"/>
      <c r="BF128" s="10"/>
      <c r="BG128" s="10"/>
      <c r="BH128" s="10"/>
      <c r="BI128" s="10"/>
      <c r="BJ128" s="10"/>
      <c r="BK128" s="10"/>
      <c r="BL128" s="10"/>
      <c r="BM128" s="10"/>
      <c r="BN128" s="10"/>
      <c r="BO128" s="10"/>
      <c r="BP128" s="10"/>
      <c r="BQ128" s="10"/>
    </row>
    <row r="129" spans="1:69" s="13" customFormat="1" ht="15" customHeight="1" x14ac:dyDescent="0.15">
      <c r="A129" s="119" t="s">
        <v>80</v>
      </c>
      <c r="B129" s="2"/>
      <c r="C129" s="2"/>
      <c r="D129" s="2"/>
      <c r="E129" s="2"/>
      <c r="F129" s="2"/>
      <c r="G129" s="2"/>
      <c r="H129" s="2"/>
      <c r="I129" s="2"/>
      <c r="J129" s="2"/>
      <c r="K129" s="369">
        <f>ROUNDDOWN(K128*$AJ$4,0)</f>
        <v>5940</v>
      </c>
      <c r="L129" s="370"/>
      <c r="M129" s="371"/>
      <c r="N129" s="22" t="s">
        <v>81</v>
      </c>
      <c r="O129" s="24"/>
      <c r="P129" s="17"/>
      <c r="Q129" s="18"/>
      <c r="R129" s="11"/>
      <c r="S129" s="11"/>
      <c r="T129" s="11"/>
      <c r="U129" s="11"/>
      <c r="V129" s="11"/>
      <c r="W129" s="2"/>
      <c r="X129" s="2"/>
      <c r="Y129" s="11"/>
      <c r="Z129" s="19"/>
      <c r="AA129" s="20"/>
      <c r="AB129" s="20"/>
      <c r="AC129" s="20"/>
      <c r="AD129" s="20"/>
      <c r="AE129" s="21"/>
      <c r="AF129" s="10"/>
      <c r="AG129" s="10"/>
      <c r="AH129" s="10"/>
      <c r="AI129" s="10"/>
      <c r="AJ129" s="10"/>
      <c r="AK129" s="10"/>
      <c r="AL129" s="10"/>
      <c r="AM129" s="10"/>
      <c r="AN129" s="10"/>
      <c r="AO129" s="10"/>
      <c r="AP129" s="10"/>
      <c r="AQ129" s="10"/>
      <c r="AR129" s="10"/>
      <c r="AS129" s="10"/>
      <c r="AT129" s="10"/>
      <c r="AU129" s="10"/>
      <c r="AV129" s="10"/>
      <c r="AW129" s="10"/>
      <c r="AX129" s="10"/>
      <c r="AY129" s="10"/>
      <c r="AZ129" s="10"/>
      <c r="BA129" s="10"/>
      <c r="BB129" s="10"/>
      <c r="BC129" s="10"/>
      <c r="BD129" s="10"/>
      <c r="BE129" s="10"/>
      <c r="BF129" s="10"/>
      <c r="BG129" s="10"/>
      <c r="BH129" s="10"/>
      <c r="BI129" s="10"/>
      <c r="BJ129" s="10"/>
      <c r="BK129" s="10"/>
      <c r="BL129" s="10"/>
      <c r="BM129" s="10"/>
      <c r="BN129" s="10"/>
      <c r="BO129" s="10"/>
      <c r="BP129" s="10"/>
      <c r="BQ129" s="10"/>
    </row>
    <row r="130" spans="1:69" s="13" customFormat="1" ht="15" customHeight="1" x14ac:dyDescent="0.15">
      <c r="A130" s="119" t="s">
        <v>28</v>
      </c>
      <c r="B130" s="2"/>
      <c r="C130" s="2"/>
      <c r="D130" s="2"/>
      <c r="E130" s="2"/>
      <c r="F130" s="2"/>
      <c r="G130" s="2"/>
      <c r="H130" s="2"/>
      <c r="I130" s="2"/>
      <c r="J130" s="2"/>
      <c r="K130" s="369">
        <f>SUM(K128:M129)</f>
        <v>25740</v>
      </c>
      <c r="L130" s="370"/>
      <c r="M130" s="371"/>
      <c r="N130" s="119" t="s">
        <v>82</v>
      </c>
      <c r="O130" s="24"/>
      <c r="P130" s="17"/>
      <c r="Q130" s="18"/>
      <c r="R130" s="11"/>
      <c r="S130" s="370">
        <f>ROUNDDOWN(K130/1.1*0.1,0)</f>
        <v>2340</v>
      </c>
      <c r="T130" s="370"/>
      <c r="U130" s="370"/>
      <c r="V130" s="11"/>
      <c r="W130" s="2"/>
      <c r="X130" s="2"/>
      <c r="Y130" s="11"/>
      <c r="Z130" s="19"/>
      <c r="AA130" s="20"/>
      <c r="AB130" s="20"/>
      <c r="AC130" s="20"/>
      <c r="AD130" s="20"/>
      <c r="AE130" s="27"/>
      <c r="AF130" s="10"/>
      <c r="AG130" s="10"/>
      <c r="AH130" s="10"/>
      <c r="AI130" s="10"/>
      <c r="AJ130" s="10"/>
      <c r="AK130" s="10"/>
      <c r="AL130" s="10"/>
      <c r="AM130" s="10"/>
      <c r="AN130" s="10"/>
      <c r="AO130" s="10"/>
      <c r="AP130" s="10"/>
      <c r="AQ130" s="10"/>
      <c r="AR130" s="10"/>
      <c r="AS130" s="10"/>
      <c r="AT130" s="10"/>
      <c r="AU130" s="10"/>
      <c r="AV130" s="10"/>
      <c r="AW130" s="10"/>
      <c r="AX130" s="10"/>
      <c r="AY130" s="10"/>
      <c r="AZ130" s="10"/>
      <c r="BA130" s="10"/>
      <c r="BB130" s="10"/>
      <c r="BC130" s="10"/>
      <c r="BD130" s="10"/>
      <c r="BE130" s="10"/>
      <c r="BF130" s="10"/>
      <c r="BG130" s="10"/>
      <c r="BH130" s="10"/>
      <c r="BI130" s="10"/>
      <c r="BJ130" s="10"/>
      <c r="BK130" s="10"/>
      <c r="BL130" s="10"/>
      <c r="BM130" s="10"/>
      <c r="BN130" s="10"/>
      <c r="BO130" s="10"/>
      <c r="BP130" s="10"/>
      <c r="BQ130" s="10"/>
    </row>
    <row r="131" spans="1:69" s="13" customFormat="1" ht="15" customHeight="1" x14ac:dyDescent="0.15">
      <c r="A131" s="10"/>
      <c r="B131" s="10"/>
      <c r="C131" s="10"/>
      <c r="D131" s="10"/>
      <c r="E131" s="10"/>
      <c r="F131" s="10"/>
      <c r="G131" s="10"/>
      <c r="H131" s="10"/>
      <c r="I131" s="10"/>
      <c r="J131" s="10"/>
      <c r="K131" s="26"/>
      <c r="L131" s="26"/>
      <c r="N131" s="32"/>
      <c r="O131" s="32"/>
      <c r="P131" s="32"/>
      <c r="Q131" s="10"/>
      <c r="R131" s="10"/>
      <c r="S131" s="112"/>
      <c r="T131" s="10"/>
      <c r="U131" s="10"/>
      <c r="V131" s="112"/>
      <c r="Z131" s="28"/>
      <c r="AA131" s="28"/>
      <c r="AB131" s="28"/>
      <c r="AC131" s="28"/>
      <c r="AD131" s="28"/>
      <c r="AE131" s="28"/>
      <c r="AF131" s="10"/>
      <c r="AG131" s="10"/>
      <c r="AH131" s="10"/>
      <c r="AI131" s="10"/>
      <c r="AJ131" s="10"/>
      <c r="AK131" s="10"/>
      <c r="AL131" s="10"/>
      <c r="AM131" s="10"/>
      <c r="AN131" s="10"/>
      <c r="AO131" s="10"/>
      <c r="AP131" s="10"/>
      <c r="AQ131" s="10"/>
      <c r="AR131" s="10"/>
      <c r="AS131" s="10"/>
      <c r="AT131" s="10"/>
      <c r="AU131" s="10"/>
      <c r="AV131" s="10"/>
      <c r="AW131" s="10"/>
      <c r="AX131" s="10"/>
      <c r="AY131" s="10"/>
      <c r="AZ131" s="10"/>
      <c r="BA131" s="10"/>
      <c r="BB131" s="10"/>
      <c r="BC131" s="10"/>
      <c r="BD131" s="10"/>
      <c r="BE131" s="10"/>
      <c r="BF131" s="10"/>
      <c r="BG131" s="10"/>
      <c r="BH131" s="10"/>
      <c r="BI131" s="10"/>
      <c r="BJ131" s="10"/>
      <c r="BK131" s="10"/>
      <c r="BL131" s="10"/>
      <c r="BM131" s="10"/>
      <c r="BN131" s="10"/>
      <c r="BO131" s="10"/>
      <c r="BP131" s="10"/>
      <c r="BQ131" s="10"/>
    </row>
    <row r="132" spans="1:69" s="13" customFormat="1" ht="15" customHeight="1" x14ac:dyDescent="0.15">
      <c r="A132" s="10" t="s">
        <v>128</v>
      </c>
      <c r="B132" s="10"/>
      <c r="C132" s="10"/>
      <c r="D132" s="10"/>
      <c r="E132" s="10"/>
      <c r="F132" s="10"/>
      <c r="G132" s="10"/>
      <c r="H132" s="10"/>
      <c r="I132" s="10"/>
      <c r="J132" s="10"/>
      <c r="K132" s="26"/>
      <c r="L132" s="26"/>
      <c r="N132" s="32"/>
      <c r="O132" s="32"/>
      <c r="P132" s="32"/>
      <c r="Q132" s="10"/>
      <c r="R132" s="10"/>
      <c r="S132" s="112"/>
      <c r="T132" s="10"/>
      <c r="U132" s="10"/>
      <c r="V132" s="112"/>
      <c r="Z132" s="28"/>
      <c r="AA132" s="28"/>
      <c r="AB132" s="28"/>
      <c r="AC132" s="28"/>
      <c r="AD132" s="28"/>
      <c r="AE132" s="28"/>
      <c r="AF132" s="10"/>
      <c r="AG132" s="10"/>
      <c r="AH132" s="10"/>
      <c r="AI132" s="10"/>
      <c r="AJ132" s="10"/>
      <c r="AK132" s="10"/>
      <c r="AL132" s="10"/>
      <c r="AM132" s="10"/>
      <c r="AN132" s="10"/>
      <c r="AO132" s="10"/>
      <c r="AP132" s="10"/>
      <c r="AQ132" s="10"/>
      <c r="AR132" s="10"/>
      <c r="AS132" s="10"/>
      <c r="AT132" s="10"/>
      <c r="AU132" s="10"/>
      <c r="AV132" s="10"/>
      <c r="AW132" s="10"/>
      <c r="AX132" s="10"/>
      <c r="AY132" s="10"/>
      <c r="AZ132" s="10"/>
      <c r="BA132" s="10"/>
      <c r="BB132" s="10"/>
      <c r="BC132" s="10"/>
      <c r="BD132" s="10"/>
      <c r="BE132" s="10"/>
      <c r="BF132" s="10"/>
      <c r="BG132" s="10"/>
      <c r="BH132" s="10"/>
      <c r="BI132" s="10"/>
      <c r="BJ132" s="10"/>
      <c r="BK132" s="10"/>
      <c r="BL132" s="10"/>
      <c r="BM132" s="10"/>
      <c r="BN132" s="10"/>
      <c r="BO132" s="10"/>
      <c r="BP132" s="10"/>
      <c r="BQ132" s="10"/>
    </row>
    <row r="133" spans="1:69" s="13" customFormat="1" ht="15" customHeight="1" x14ac:dyDescent="0.15">
      <c r="A133" s="361" t="s">
        <v>0</v>
      </c>
      <c r="B133" s="362"/>
      <c r="C133" s="362"/>
      <c r="D133" s="362"/>
      <c r="E133" s="362"/>
      <c r="F133" s="362"/>
      <c r="G133" s="362"/>
      <c r="H133" s="362"/>
      <c r="I133" s="362"/>
      <c r="J133" s="362"/>
      <c r="K133" s="361" t="s">
        <v>61</v>
      </c>
      <c r="L133" s="362"/>
      <c r="M133" s="363"/>
      <c r="N133" s="361" t="s">
        <v>32</v>
      </c>
      <c r="O133" s="362"/>
      <c r="P133" s="362"/>
      <c r="Q133" s="362"/>
      <c r="R133" s="362"/>
      <c r="S133" s="362"/>
      <c r="T133" s="362"/>
      <c r="U133" s="362"/>
      <c r="V133" s="362"/>
      <c r="W133" s="362"/>
      <c r="X133" s="362"/>
      <c r="Y133" s="362"/>
      <c r="Z133" s="364" t="s">
        <v>62</v>
      </c>
      <c r="AA133" s="365"/>
      <c r="AB133" s="365"/>
      <c r="AC133" s="365"/>
      <c r="AD133" s="365"/>
      <c r="AE133" s="366"/>
      <c r="AF133" s="10"/>
      <c r="AG133" s="10"/>
      <c r="AH133" s="10"/>
      <c r="AI133" s="10"/>
      <c r="AJ133" s="10"/>
      <c r="AK133" s="10"/>
      <c r="AL133" s="10"/>
      <c r="AM133" s="10"/>
      <c r="AN133" s="10"/>
      <c r="AO133" s="10"/>
      <c r="AP133" s="10"/>
      <c r="AQ133" s="10"/>
      <c r="AR133" s="10"/>
      <c r="AS133" s="10"/>
      <c r="AT133" s="10"/>
      <c r="AU133" s="10"/>
      <c r="AV133" s="10"/>
      <c r="AW133" s="10"/>
      <c r="AX133" s="10"/>
      <c r="AY133" s="10"/>
      <c r="AZ133" s="10"/>
      <c r="BA133" s="10"/>
      <c r="BB133" s="10"/>
      <c r="BC133" s="10"/>
      <c r="BD133" s="10"/>
      <c r="BE133" s="10"/>
      <c r="BF133" s="10"/>
      <c r="BG133" s="10"/>
      <c r="BH133" s="10"/>
      <c r="BI133" s="10"/>
      <c r="BJ133" s="10"/>
      <c r="BK133" s="10"/>
      <c r="BL133" s="10"/>
      <c r="BM133" s="10"/>
      <c r="BN133" s="10"/>
      <c r="BO133" s="10"/>
      <c r="BP133" s="10"/>
      <c r="BQ133" s="10"/>
    </row>
    <row r="134" spans="1:69" s="13" customFormat="1" ht="15" customHeight="1" x14ac:dyDescent="0.15">
      <c r="A134" s="341" t="s">
        <v>63</v>
      </c>
      <c r="B134" s="124" t="s">
        <v>64</v>
      </c>
      <c r="C134" s="367" t="s">
        <v>129</v>
      </c>
      <c r="D134" s="367"/>
      <c r="E134" s="367"/>
      <c r="F134" s="367"/>
      <c r="G134" s="367"/>
      <c r="H134" s="367"/>
      <c r="I134" s="367"/>
      <c r="J134" s="368"/>
      <c r="K134" s="369">
        <f t="shared" ref="K134" si="19">ROUNDDOWN(N134*R134*U134*110/100,0)</f>
        <v>7700</v>
      </c>
      <c r="L134" s="370"/>
      <c r="M134" s="371"/>
      <c r="N134" s="373">
        <v>7000</v>
      </c>
      <c r="O134" s="373"/>
      <c r="P134" s="373"/>
      <c r="Q134" s="111" t="s">
        <v>2</v>
      </c>
      <c r="R134" s="2">
        <v>1</v>
      </c>
      <c r="S134" s="110" t="s">
        <v>4</v>
      </c>
      <c r="T134" s="111" t="s">
        <v>2</v>
      </c>
      <c r="U134" s="2">
        <f>$U$116</f>
        <v>1</v>
      </c>
      <c r="V134" s="110" t="s">
        <v>3</v>
      </c>
      <c r="W134" s="339" t="str">
        <f>"＋消費税相当額"</f>
        <v>＋消費税相当額</v>
      </c>
      <c r="X134" s="339"/>
      <c r="Y134" s="339"/>
      <c r="Z134" s="19"/>
      <c r="AA134" s="20"/>
      <c r="AB134" s="20"/>
      <c r="AC134" s="20"/>
      <c r="AD134" s="20"/>
      <c r="AE134" s="21"/>
      <c r="AF134" s="10"/>
      <c r="AG134" s="10"/>
      <c r="AH134" s="10"/>
      <c r="AI134" s="10"/>
      <c r="AJ134" s="10"/>
      <c r="AK134" s="10"/>
      <c r="AL134" s="10"/>
      <c r="AM134" s="10"/>
      <c r="AN134" s="10"/>
      <c r="AO134" s="10"/>
      <c r="AP134" s="10"/>
      <c r="AQ134" s="10"/>
      <c r="AR134" s="10"/>
      <c r="AS134" s="10"/>
      <c r="AT134" s="10"/>
      <c r="AU134" s="10"/>
      <c r="AV134" s="10"/>
      <c r="AW134" s="10"/>
      <c r="AX134" s="10"/>
      <c r="AY134" s="10"/>
      <c r="AZ134" s="10"/>
      <c r="BA134" s="10"/>
      <c r="BB134" s="10"/>
      <c r="BC134" s="10"/>
      <c r="BD134" s="10"/>
      <c r="BE134" s="10"/>
      <c r="BF134" s="10"/>
      <c r="BG134" s="10"/>
      <c r="BH134" s="10"/>
      <c r="BI134" s="10"/>
      <c r="BJ134" s="10"/>
      <c r="BK134" s="10"/>
      <c r="BL134" s="10"/>
      <c r="BM134" s="10"/>
      <c r="BN134" s="10"/>
      <c r="BO134" s="10"/>
      <c r="BP134" s="10"/>
      <c r="BQ134" s="10"/>
    </row>
    <row r="135" spans="1:69" s="13" customFormat="1" ht="15" customHeight="1" x14ac:dyDescent="0.15">
      <c r="A135" s="341"/>
      <c r="B135" s="124" t="s">
        <v>67</v>
      </c>
      <c r="C135" s="367" t="s">
        <v>23</v>
      </c>
      <c r="D135" s="367"/>
      <c r="E135" s="367"/>
      <c r="F135" s="367"/>
      <c r="G135" s="367"/>
      <c r="H135" s="367"/>
      <c r="I135" s="367"/>
      <c r="J135" s="368"/>
      <c r="K135" s="369">
        <f>ROUNDDOWN(K134*$AJ$3,0)</f>
        <v>1540</v>
      </c>
      <c r="L135" s="370"/>
      <c r="M135" s="371"/>
      <c r="N135" s="22" t="s">
        <v>121</v>
      </c>
      <c r="O135" s="17"/>
      <c r="P135" s="17"/>
      <c r="Q135" s="18"/>
      <c r="R135" s="11"/>
      <c r="S135" s="110"/>
      <c r="T135" s="11"/>
      <c r="U135" s="11"/>
      <c r="V135" s="11"/>
      <c r="W135" s="2"/>
      <c r="X135" s="2"/>
      <c r="Y135" s="2"/>
      <c r="Z135" s="19"/>
      <c r="AA135" s="20"/>
      <c r="AB135" s="20"/>
      <c r="AC135" s="20"/>
      <c r="AD135" s="20"/>
      <c r="AE135" s="21"/>
      <c r="AF135" s="10"/>
      <c r="AG135" s="10"/>
      <c r="AH135" s="10"/>
      <c r="AI135" s="10"/>
      <c r="AJ135" s="10"/>
      <c r="AK135" s="10"/>
      <c r="AL135" s="10"/>
      <c r="AM135" s="10"/>
      <c r="AN135" s="10"/>
      <c r="AO135" s="10"/>
      <c r="AP135" s="10"/>
      <c r="AQ135" s="10"/>
      <c r="AR135" s="10"/>
      <c r="AS135" s="10"/>
      <c r="AT135" s="10"/>
      <c r="AU135" s="10"/>
      <c r="AV135" s="10"/>
      <c r="AW135" s="10"/>
      <c r="AX135" s="10"/>
      <c r="AY135" s="10"/>
      <c r="AZ135" s="10"/>
      <c r="BA135" s="10"/>
      <c r="BB135" s="10"/>
      <c r="BC135" s="10"/>
      <c r="BD135" s="10"/>
      <c r="BE135" s="10"/>
      <c r="BF135" s="10"/>
      <c r="BG135" s="10"/>
      <c r="BH135" s="10"/>
      <c r="BI135" s="10"/>
      <c r="BJ135" s="10"/>
      <c r="BK135" s="10"/>
      <c r="BL135" s="10"/>
      <c r="BM135" s="10"/>
      <c r="BN135" s="10"/>
      <c r="BO135" s="10"/>
      <c r="BP135" s="10"/>
      <c r="BQ135" s="10"/>
    </row>
    <row r="136" spans="1:69" ht="15" customHeight="1" x14ac:dyDescent="0.15">
      <c r="A136" s="341"/>
      <c r="B136" s="2" t="s">
        <v>78</v>
      </c>
      <c r="C136" s="2"/>
      <c r="D136" s="2"/>
      <c r="E136" s="2"/>
      <c r="F136" s="2"/>
      <c r="G136" s="2"/>
      <c r="H136" s="2"/>
      <c r="I136" s="2"/>
      <c r="J136" s="2"/>
      <c r="K136" s="369">
        <f>SUM(K134:M135)</f>
        <v>9240</v>
      </c>
      <c r="L136" s="370"/>
      <c r="M136" s="371"/>
      <c r="N136" s="22" t="s">
        <v>117</v>
      </c>
      <c r="O136" s="17"/>
      <c r="P136" s="17"/>
      <c r="Q136" s="18"/>
      <c r="R136" s="11"/>
      <c r="S136" s="11"/>
      <c r="T136" s="11"/>
      <c r="U136" s="11"/>
      <c r="V136" s="11"/>
      <c r="W136" s="2"/>
      <c r="X136" s="2"/>
      <c r="Y136" s="2"/>
      <c r="Z136" s="19"/>
      <c r="AA136" s="20"/>
      <c r="AB136" s="20"/>
      <c r="AC136" s="20"/>
      <c r="AD136" s="20"/>
      <c r="AE136" s="21"/>
      <c r="AF136" s="10"/>
      <c r="AG136" s="10"/>
    </row>
    <row r="137" spans="1:69" s="13" customFormat="1" ht="15" customHeight="1" x14ac:dyDescent="0.15">
      <c r="A137" s="119" t="s">
        <v>80</v>
      </c>
      <c r="B137" s="2"/>
      <c r="C137" s="2"/>
      <c r="D137" s="2"/>
      <c r="E137" s="2"/>
      <c r="F137" s="2"/>
      <c r="G137" s="2"/>
      <c r="H137" s="2"/>
      <c r="I137" s="2"/>
      <c r="J137" s="2"/>
      <c r="K137" s="369">
        <f>ROUNDDOWN(K136*$AJ$4,0)</f>
        <v>2772</v>
      </c>
      <c r="L137" s="370"/>
      <c r="M137" s="371"/>
      <c r="N137" s="22" t="s">
        <v>81</v>
      </c>
      <c r="O137" s="24"/>
      <c r="P137" s="17"/>
      <c r="Q137" s="18"/>
      <c r="R137" s="11"/>
      <c r="S137" s="11"/>
      <c r="T137" s="11"/>
      <c r="U137" s="11"/>
      <c r="V137" s="11"/>
      <c r="W137" s="2"/>
      <c r="X137" s="2"/>
      <c r="Y137" s="2"/>
      <c r="Z137" s="19"/>
      <c r="AA137" s="20"/>
      <c r="AB137" s="20"/>
      <c r="AC137" s="20"/>
      <c r="AD137" s="20"/>
      <c r="AE137" s="21"/>
      <c r="AF137" s="10"/>
      <c r="AG137" s="10"/>
      <c r="AH137" s="10"/>
      <c r="AI137" s="10"/>
      <c r="AJ137" s="10"/>
      <c r="AK137" s="10"/>
      <c r="AL137" s="10"/>
      <c r="AM137" s="10"/>
      <c r="AN137" s="10"/>
      <c r="AO137" s="10"/>
      <c r="AP137" s="10"/>
      <c r="AQ137" s="10"/>
      <c r="AR137" s="10"/>
      <c r="AS137" s="10"/>
      <c r="AT137" s="10"/>
      <c r="AU137" s="10"/>
      <c r="AV137" s="10"/>
      <c r="AW137" s="10"/>
      <c r="AX137" s="10"/>
      <c r="AY137" s="10"/>
      <c r="AZ137" s="10"/>
      <c r="BA137" s="10"/>
      <c r="BB137" s="10"/>
      <c r="BC137" s="10"/>
      <c r="BD137" s="10"/>
      <c r="BE137" s="10"/>
      <c r="BF137" s="10"/>
      <c r="BG137" s="10"/>
      <c r="BH137" s="10"/>
      <c r="BI137" s="10"/>
      <c r="BJ137" s="10"/>
      <c r="BK137" s="10"/>
      <c r="BL137" s="10"/>
      <c r="BM137" s="10"/>
      <c r="BN137" s="10"/>
      <c r="BO137" s="10"/>
      <c r="BP137" s="10"/>
      <c r="BQ137" s="10"/>
    </row>
    <row r="138" spans="1:69" s="13" customFormat="1" ht="15" customHeight="1" x14ac:dyDescent="0.15">
      <c r="A138" s="119" t="s">
        <v>88</v>
      </c>
      <c r="B138" s="2"/>
      <c r="C138" s="2"/>
      <c r="D138" s="2"/>
      <c r="E138" s="2"/>
      <c r="F138" s="2"/>
      <c r="G138" s="2"/>
      <c r="H138" s="2"/>
      <c r="I138" s="2"/>
      <c r="J138" s="2"/>
      <c r="K138" s="369">
        <f>SUM(K136:M137)</f>
        <v>12012</v>
      </c>
      <c r="L138" s="370"/>
      <c r="M138" s="371"/>
      <c r="N138" s="119" t="s">
        <v>82</v>
      </c>
      <c r="O138" s="24"/>
      <c r="P138" s="17"/>
      <c r="Q138" s="18"/>
      <c r="R138" s="11"/>
      <c r="S138" s="370">
        <f>ROUNDDOWN(K138/1.1*0.1,0)</f>
        <v>1092</v>
      </c>
      <c r="T138" s="370"/>
      <c r="U138" s="370"/>
      <c r="V138" s="11"/>
      <c r="W138" s="2"/>
      <c r="X138" s="2"/>
      <c r="Y138" s="2"/>
      <c r="Z138" s="19"/>
      <c r="AA138" s="20"/>
      <c r="AB138" s="20"/>
      <c r="AC138" s="20"/>
      <c r="AD138" s="20"/>
      <c r="AE138" s="27"/>
      <c r="AF138" s="10"/>
      <c r="AG138" s="10"/>
      <c r="AH138" s="10"/>
      <c r="AI138" s="10"/>
      <c r="AJ138" s="10"/>
      <c r="AK138" s="10"/>
      <c r="AL138" s="10"/>
      <c r="AM138" s="10"/>
      <c r="AN138" s="10"/>
      <c r="AO138" s="10"/>
      <c r="AP138" s="10"/>
      <c r="AQ138" s="10"/>
      <c r="AR138" s="10"/>
      <c r="AS138" s="10"/>
      <c r="AT138" s="10"/>
      <c r="AU138" s="10"/>
      <c r="AV138" s="10"/>
      <c r="AW138" s="10"/>
      <c r="AX138" s="10"/>
      <c r="AY138" s="10"/>
      <c r="AZ138" s="10"/>
      <c r="BA138" s="10"/>
      <c r="BB138" s="10"/>
      <c r="BC138" s="10"/>
      <c r="BD138" s="10"/>
      <c r="BE138" s="10"/>
      <c r="BF138" s="10"/>
      <c r="BG138" s="10"/>
      <c r="BH138" s="10"/>
      <c r="BI138" s="10"/>
      <c r="BJ138" s="10"/>
      <c r="BK138" s="10"/>
      <c r="BL138" s="10"/>
      <c r="BM138" s="10"/>
      <c r="BN138" s="10"/>
      <c r="BO138" s="10"/>
      <c r="BP138" s="10"/>
      <c r="BQ138" s="10"/>
    </row>
    <row r="139" spans="1:69" s="13" customFormat="1" ht="15" customHeight="1" x14ac:dyDescent="0.15">
      <c r="A139" s="119" t="s">
        <v>28</v>
      </c>
      <c r="B139" s="2"/>
      <c r="C139" s="2"/>
      <c r="D139" s="2"/>
      <c r="E139" s="2"/>
      <c r="F139" s="2"/>
      <c r="G139" s="2"/>
      <c r="H139" s="2"/>
      <c r="I139" s="2"/>
      <c r="J139" s="2"/>
      <c r="K139" s="369">
        <f>K138*N139*Q139</f>
        <v>0</v>
      </c>
      <c r="L139" s="370"/>
      <c r="M139" s="371"/>
      <c r="N139" s="2">
        <f>'ポイント表(Ver.2.0)'!$C$10</f>
        <v>0</v>
      </c>
      <c r="O139" s="110" t="s">
        <v>4</v>
      </c>
      <c r="P139" s="111" t="s">
        <v>2</v>
      </c>
      <c r="Q139" s="2">
        <f>'ポイント表(Ver.2.0)'!C34</f>
        <v>0</v>
      </c>
      <c r="R139" s="110" t="s">
        <v>98</v>
      </c>
      <c r="S139" s="339" t="s">
        <v>82</v>
      </c>
      <c r="T139" s="339"/>
      <c r="U139" s="339"/>
      <c r="V139" s="339"/>
      <c r="W139" s="370">
        <f>ROUNDDOWN(K139/1.1*0.1,0)</f>
        <v>0</v>
      </c>
      <c r="X139" s="370"/>
      <c r="Y139" s="370"/>
      <c r="Z139" s="19"/>
      <c r="AA139" s="20"/>
      <c r="AB139" s="20"/>
      <c r="AC139" s="20"/>
      <c r="AD139" s="20"/>
      <c r="AE139" s="27"/>
      <c r="AF139" s="10"/>
      <c r="AG139" s="10"/>
      <c r="AH139" s="10"/>
      <c r="AI139" s="10"/>
      <c r="AJ139" s="10"/>
      <c r="AK139" s="10"/>
      <c r="AL139" s="10"/>
      <c r="AM139" s="10"/>
      <c r="AN139" s="10"/>
      <c r="AO139" s="10"/>
      <c r="AP139" s="10"/>
      <c r="AQ139" s="10"/>
      <c r="AR139" s="10"/>
      <c r="AS139" s="10"/>
      <c r="AT139" s="10"/>
      <c r="AU139" s="10"/>
      <c r="AV139" s="10"/>
      <c r="AW139" s="10"/>
      <c r="AX139" s="10"/>
      <c r="AY139" s="10"/>
      <c r="AZ139" s="10"/>
      <c r="BA139" s="10"/>
      <c r="BB139" s="10"/>
      <c r="BC139" s="10"/>
      <c r="BD139" s="10"/>
      <c r="BE139" s="10"/>
      <c r="BF139" s="10"/>
      <c r="BG139" s="10"/>
      <c r="BH139" s="10"/>
      <c r="BI139" s="10"/>
      <c r="BJ139" s="10"/>
      <c r="BK139" s="10"/>
      <c r="BL139" s="10"/>
      <c r="BM139" s="10"/>
      <c r="BN139" s="10"/>
      <c r="BO139" s="10"/>
      <c r="BP139" s="10"/>
      <c r="BQ139" s="10"/>
    </row>
    <row r="140" spans="1:69" s="13" customFormat="1" ht="15" customHeight="1" x14ac:dyDescent="0.15">
      <c r="A140" s="10"/>
      <c r="B140" s="10"/>
      <c r="C140" s="10"/>
      <c r="D140" s="10"/>
      <c r="E140" s="10"/>
      <c r="F140" s="10"/>
      <c r="G140" s="10"/>
      <c r="H140" s="10"/>
      <c r="I140" s="10"/>
      <c r="J140" s="10"/>
      <c r="K140" s="26"/>
      <c r="L140" s="26"/>
      <c r="M140" s="31"/>
      <c r="N140" s="31"/>
      <c r="O140" s="31"/>
      <c r="P140" s="10"/>
      <c r="Q140" s="10"/>
      <c r="R140" s="4"/>
      <c r="S140" s="10"/>
      <c r="T140" s="10"/>
      <c r="U140" s="4"/>
      <c r="V140" s="26"/>
      <c r="Z140" s="28"/>
      <c r="AA140" s="28"/>
      <c r="AB140" s="28"/>
      <c r="AC140" s="28"/>
      <c r="AD140" s="28"/>
      <c r="AE140" s="28"/>
      <c r="AF140" s="10"/>
      <c r="AG140" s="10"/>
      <c r="AH140" s="10"/>
      <c r="AI140" s="10"/>
      <c r="AJ140" s="10"/>
      <c r="AK140" s="10"/>
      <c r="AL140" s="10"/>
      <c r="AM140" s="10"/>
      <c r="AN140" s="10"/>
      <c r="AO140" s="10"/>
      <c r="AP140" s="10"/>
      <c r="AQ140" s="10"/>
      <c r="AR140" s="10"/>
      <c r="AS140" s="10"/>
      <c r="AT140" s="10"/>
      <c r="AU140" s="10"/>
      <c r="AV140" s="10"/>
      <c r="AW140" s="10"/>
      <c r="AX140" s="10"/>
      <c r="AY140" s="10"/>
      <c r="AZ140" s="10"/>
      <c r="BA140" s="10"/>
      <c r="BB140" s="10"/>
      <c r="BC140" s="10"/>
      <c r="BD140" s="10"/>
      <c r="BE140" s="10"/>
      <c r="BF140" s="10"/>
      <c r="BG140" s="10"/>
      <c r="BH140" s="10"/>
      <c r="BI140" s="10"/>
      <c r="BJ140" s="10"/>
      <c r="BK140" s="10"/>
      <c r="BL140" s="10"/>
      <c r="BM140" s="10"/>
      <c r="BN140" s="10"/>
      <c r="BO140" s="10"/>
      <c r="BP140" s="10"/>
      <c r="BQ140" s="10"/>
    </row>
    <row r="141" spans="1:69" s="13" customFormat="1" ht="15" customHeight="1" x14ac:dyDescent="0.15">
      <c r="A141" s="10" t="s">
        <v>130</v>
      </c>
      <c r="B141" s="10"/>
      <c r="C141" s="10"/>
      <c r="D141" s="10"/>
      <c r="E141" s="10"/>
      <c r="F141" s="10"/>
      <c r="G141" s="10"/>
      <c r="H141" s="10"/>
      <c r="I141" s="10"/>
      <c r="J141" s="10"/>
      <c r="K141" s="32"/>
      <c r="L141" s="32"/>
      <c r="N141" s="32"/>
      <c r="O141" s="32"/>
      <c r="P141" s="32"/>
      <c r="Q141" s="10"/>
      <c r="R141" s="32"/>
      <c r="S141" s="32"/>
      <c r="T141" s="10"/>
      <c r="U141" s="32"/>
      <c r="V141" s="32"/>
      <c r="Z141" s="32"/>
      <c r="AA141" s="32"/>
      <c r="AB141" s="32"/>
      <c r="AC141" s="32"/>
      <c r="AD141" s="32"/>
      <c r="AE141" s="32"/>
      <c r="AF141" s="10"/>
      <c r="AG141" s="10"/>
      <c r="AH141" s="10"/>
      <c r="AI141" s="10"/>
      <c r="AJ141" s="10"/>
      <c r="AK141" s="10"/>
      <c r="AL141" s="10"/>
      <c r="AM141" s="10"/>
      <c r="AN141" s="10"/>
      <c r="AO141" s="10"/>
      <c r="AP141" s="10"/>
      <c r="AQ141" s="10"/>
      <c r="AR141" s="10"/>
      <c r="AS141" s="10"/>
      <c r="AT141" s="10"/>
      <c r="AU141" s="10"/>
      <c r="AV141" s="10"/>
      <c r="AW141" s="10"/>
      <c r="AX141" s="10"/>
      <c r="AY141" s="10"/>
      <c r="AZ141" s="10"/>
      <c r="BA141" s="10"/>
      <c r="BB141" s="10"/>
      <c r="BC141" s="10"/>
      <c r="BD141" s="10"/>
      <c r="BE141" s="10"/>
      <c r="BF141" s="10"/>
      <c r="BG141" s="10"/>
      <c r="BH141" s="10"/>
      <c r="BI141" s="10"/>
      <c r="BJ141" s="10"/>
      <c r="BK141" s="10"/>
      <c r="BL141" s="10"/>
      <c r="BM141" s="10"/>
      <c r="BN141" s="10"/>
      <c r="BO141" s="10"/>
      <c r="BP141" s="10"/>
      <c r="BQ141" s="10"/>
    </row>
    <row r="142" spans="1:69" s="13" customFormat="1" ht="15" customHeight="1" x14ac:dyDescent="0.15">
      <c r="A142" s="361" t="s">
        <v>0</v>
      </c>
      <c r="B142" s="362"/>
      <c r="C142" s="362"/>
      <c r="D142" s="362"/>
      <c r="E142" s="362"/>
      <c r="F142" s="362"/>
      <c r="G142" s="362"/>
      <c r="H142" s="362"/>
      <c r="I142" s="362"/>
      <c r="J142" s="362"/>
      <c r="K142" s="361" t="s">
        <v>61</v>
      </c>
      <c r="L142" s="362"/>
      <c r="M142" s="363"/>
      <c r="N142" s="361" t="s">
        <v>32</v>
      </c>
      <c r="O142" s="362"/>
      <c r="P142" s="362"/>
      <c r="Q142" s="362"/>
      <c r="R142" s="362"/>
      <c r="S142" s="362"/>
      <c r="T142" s="362"/>
      <c r="U142" s="362"/>
      <c r="V142" s="362"/>
      <c r="W142" s="362"/>
      <c r="X142" s="362"/>
      <c r="Y142" s="362"/>
      <c r="Z142" s="364" t="s">
        <v>62</v>
      </c>
      <c r="AA142" s="365"/>
      <c r="AB142" s="365"/>
      <c r="AC142" s="365"/>
      <c r="AD142" s="365"/>
      <c r="AE142" s="366"/>
      <c r="AF142" s="10"/>
      <c r="AG142" s="10"/>
      <c r="AH142" s="10"/>
      <c r="AI142" s="10"/>
      <c r="AJ142" s="10"/>
      <c r="AK142" s="10"/>
      <c r="AL142" s="10"/>
      <c r="AM142" s="10"/>
      <c r="AN142" s="10"/>
      <c r="AO142" s="10"/>
      <c r="AP142" s="10"/>
      <c r="AQ142" s="10"/>
      <c r="AR142" s="10"/>
      <c r="AS142" s="10"/>
      <c r="AT142" s="10"/>
      <c r="AU142" s="10"/>
      <c r="AV142" s="10"/>
      <c r="AW142" s="10"/>
      <c r="AX142" s="10"/>
      <c r="AY142" s="10"/>
      <c r="AZ142" s="10"/>
      <c r="BA142" s="10"/>
      <c r="BB142" s="10"/>
      <c r="BC142" s="10"/>
      <c r="BD142" s="10"/>
      <c r="BE142" s="10"/>
      <c r="BF142" s="10"/>
      <c r="BG142" s="10"/>
      <c r="BH142" s="10"/>
      <c r="BI142" s="10"/>
      <c r="BJ142" s="10"/>
      <c r="BK142" s="10"/>
      <c r="BL142" s="10"/>
      <c r="BM142" s="10"/>
      <c r="BN142" s="10"/>
      <c r="BO142" s="10"/>
      <c r="BP142" s="10"/>
      <c r="BQ142" s="10"/>
    </row>
    <row r="143" spans="1:69" s="13" customFormat="1" ht="15" customHeight="1" x14ac:dyDescent="0.15">
      <c r="A143" s="341" t="s">
        <v>63</v>
      </c>
      <c r="B143" s="124" t="s">
        <v>64</v>
      </c>
      <c r="C143" s="367" t="s">
        <v>131</v>
      </c>
      <c r="D143" s="367"/>
      <c r="E143" s="367"/>
      <c r="F143" s="367"/>
      <c r="G143" s="367"/>
      <c r="H143" s="367"/>
      <c r="I143" s="367"/>
      <c r="J143" s="368"/>
      <c r="K143" s="369">
        <f>ROUNDDOWN(N143*R143*110/100,0)</f>
        <v>16500</v>
      </c>
      <c r="L143" s="370"/>
      <c r="M143" s="371"/>
      <c r="N143" s="370">
        <v>15000</v>
      </c>
      <c r="O143" s="370"/>
      <c r="P143" s="370"/>
      <c r="Q143" s="111" t="s">
        <v>2</v>
      </c>
      <c r="R143" s="2">
        <f t="shared" ref="R143:R144" si="20">$U$116</f>
        <v>1</v>
      </c>
      <c r="S143" s="110" t="s">
        <v>3</v>
      </c>
      <c r="T143" s="339" t="str">
        <f t="shared" ref="T143:T144" si="21">"＋消費税相当額"</f>
        <v>＋消費税相当額</v>
      </c>
      <c r="U143" s="339"/>
      <c r="V143" s="339"/>
      <c r="W143" s="40"/>
      <c r="X143" s="40"/>
      <c r="Y143" s="40"/>
      <c r="Z143" s="19"/>
      <c r="AA143" s="20"/>
      <c r="AB143" s="20"/>
      <c r="AC143" s="20"/>
      <c r="AD143" s="20"/>
      <c r="AE143" s="21"/>
      <c r="AF143" s="10"/>
      <c r="AG143" s="10"/>
      <c r="AH143" s="10"/>
      <c r="AI143" s="10"/>
      <c r="AJ143" s="10"/>
      <c r="AK143" s="10"/>
      <c r="AL143" s="10"/>
      <c r="AM143" s="10"/>
      <c r="AN143" s="10"/>
      <c r="AO143" s="10"/>
      <c r="AP143" s="10"/>
      <c r="AQ143" s="10"/>
      <c r="AR143" s="10"/>
      <c r="AS143" s="10"/>
      <c r="AT143" s="10"/>
      <c r="AU143" s="10"/>
      <c r="AV143" s="10"/>
      <c r="AW143" s="10"/>
      <c r="AX143" s="10"/>
      <c r="AY143" s="10"/>
      <c r="AZ143" s="10"/>
      <c r="BA143" s="10"/>
      <c r="BB143" s="10"/>
      <c r="BC143" s="10"/>
      <c r="BD143" s="10"/>
      <c r="BE143" s="10"/>
      <c r="BF143" s="10"/>
      <c r="BG143" s="10"/>
      <c r="BH143" s="10"/>
      <c r="BI143" s="10"/>
      <c r="BJ143" s="10"/>
      <c r="BK143" s="10"/>
      <c r="BL143" s="10"/>
      <c r="BM143" s="10"/>
      <c r="BN143" s="10"/>
      <c r="BO143" s="10"/>
      <c r="BP143" s="10"/>
      <c r="BQ143" s="10"/>
    </row>
    <row r="144" spans="1:69" s="13" customFormat="1" ht="15" customHeight="1" x14ac:dyDescent="0.15">
      <c r="A144" s="341"/>
      <c r="B144" s="124" t="s">
        <v>67</v>
      </c>
      <c r="C144" s="367" t="s">
        <v>132</v>
      </c>
      <c r="D144" s="367"/>
      <c r="E144" s="367"/>
      <c r="F144" s="367"/>
      <c r="G144" s="367"/>
      <c r="H144" s="367"/>
      <c r="I144" s="367"/>
      <c r="J144" s="368"/>
      <c r="K144" s="369">
        <f t="shared" ref="K144" si="22">ROUNDDOWN(N144*R144*110/100,0)</f>
        <v>8250</v>
      </c>
      <c r="L144" s="370"/>
      <c r="M144" s="371"/>
      <c r="N144" s="370">
        <f>IF($AD$3="院内CRC",15000,7500)</f>
        <v>7500</v>
      </c>
      <c r="O144" s="370"/>
      <c r="P144" s="370"/>
      <c r="Q144" s="111" t="s">
        <v>2</v>
      </c>
      <c r="R144" s="2">
        <f t="shared" si="20"/>
        <v>1</v>
      </c>
      <c r="S144" s="110" t="s">
        <v>3</v>
      </c>
      <c r="T144" s="339" t="str">
        <f t="shared" si="21"/>
        <v>＋消費税相当額</v>
      </c>
      <c r="U144" s="339"/>
      <c r="V144" s="339"/>
      <c r="W144" s="40"/>
      <c r="X144" s="40"/>
      <c r="Y144" s="40"/>
      <c r="Z144" s="19"/>
      <c r="AA144" s="20"/>
      <c r="AB144" s="20"/>
      <c r="AC144" s="20"/>
      <c r="AD144" s="20"/>
      <c r="AE144" s="21"/>
      <c r="AF144" s="10"/>
      <c r="AG144" s="10"/>
      <c r="AH144" s="10"/>
      <c r="AI144" s="10"/>
      <c r="AJ144" s="10"/>
      <c r="AK144" s="10"/>
      <c r="AL144" s="10"/>
      <c r="AM144" s="10"/>
      <c r="AN144" s="10"/>
      <c r="AO144" s="10"/>
      <c r="AP144" s="10"/>
      <c r="AQ144" s="10"/>
      <c r="AR144" s="10"/>
      <c r="AS144" s="10"/>
      <c r="AT144" s="10"/>
      <c r="AU144" s="10"/>
      <c r="AV144" s="10"/>
      <c r="AW144" s="10"/>
      <c r="AX144" s="10"/>
      <c r="AY144" s="10"/>
      <c r="AZ144" s="10"/>
      <c r="BA144" s="10"/>
      <c r="BB144" s="10"/>
      <c r="BC144" s="10"/>
      <c r="BD144" s="10"/>
      <c r="BE144" s="10"/>
      <c r="BF144" s="10"/>
      <c r="BG144" s="10"/>
      <c r="BH144" s="10"/>
      <c r="BI144" s="10"/>
      <c r="BJ144" s="10"/>
      <c r="BK144" s="10"/>
      <c r="BL144" s="10"/>
      <c r="BM144" s="10"/>
      <c r="BN144" s="10"/>
      <c r="BO144" s="10"/>
      <c r="BP144" s="10"/>
      <c r="BQ144" s="10"/>
    </row>
    <row r="145" spans="1:69" s="13" customFormat="1" ht="15" customHeight="1" x14ac:dyDescent="0.15">
      <c r="A145" s="341"/>
      <c r="B145" s="124" t="s">
        <v>69</v>
      </c>
      <c r="C145" s="367" t="s">
        <v>23</v>
      </c>
      <c r="D145" s="367"/>
      <c r="E145" s="367"/>
      <c r="F145" s="367"/>
      <c r="G145" s="367"/>
      <c r="H145" s="367"/>
      <c r="I145" s="367"/>
      <c r="J145" s="368"/>
      <c r="K145" s="369">
        <f>ROUNDDOWN(SUM(K143:M144)*$AJ$3,0)</f>
        <v>4950</v>
      </c>
      <c r="L145" s="370"/>
      <c r="M145" s="371"/>
      <c r="N145" s="22" t="s">
        <v>95</v>
      </c>
      <c r="O145" s="17"/>
      <c r="P145" s="17"/>
      <c r="Q145" s="18"/>
      <c r="R145" s="11"/>
      <c r="S145" s="110"/>
      <c r="T145" s="11"/>
      <c r="U145" s="11"/>
      <c r="V145" s="11"/>
      <c r="W145" s="2"/>
      <c r="X145" s="20"/>
      <c r="Y145" s="11"/>
      <c r="Z145" s="19"/>
      <c r="AA145" s="20"/>
      <c r="AB145" s="20"/>
      <c r="AC145" s="20"/>
      <c r="AD145" s="20"/>
      <c r="AE145" s="21"/>
      <c r="AF145" s="10"/>
      <c r="AG145" s="10"/>
      <c r="AH145" s="10"/>
      <c r="AI145" s="10"/>
      <c r="AJ145" s="10"/>
      <c r="AK145" s="10"/>
      <c r="AL145" s="10"/>
      <c r="AM145" s="10"/>
      <c r="AN145" s="10"/>
      <c r="AO145" s="10"/>
      <c r="AP145" s="10"/>
      <c r="AQ145" s="10"/>
      <c r="AR145" s="10"/>
      <c r="AS145" s="10"/>
      <c r="AT145" s="10"/>
      <c r="AU145" s="10"/>
      <c r="AV145" s="10"/>
      <c r="AW145" s="10"/>
      <c r="AX145" s="10"/>
      <c r="AY145" s="10"/>
      <c r="AZ145" s="10"/>
      <c r="BA145" s="10"/>
      <c r="BB145" s="10"/>
      <c r="BC145" s="10"/>
      <c r="BD145" s="10"/>
      <c r="BE145" s="10"/>
      <c r="BF145" s="10"/>
      <c r="BG145" s="10"/>
      <c r="BH145" s="10"/>
      <c r="BI145" s="10"/>
      <c r="BJ145" s="10"/>
      <c r="BK145" s="10"/>
      <c r="BL145" s="10"/>
      <c r="BM145" s="10"/>
      <c r="BN145" s="10"/>
      <c r="BO145" s="10"/>
      <c r="BP145" s="10"/>
      <c r="BQ145" s="10"/>
    </row>
    <row r="146" spans="1:69" s="13" customFormat="1" ht="15" customHeight="1" x14ac:dyDescent="0.15">
      <c r="A146" s="341"/>
      <c r="B146" s="2" t="s">
        <v>78</v>
      </c>
      <c r="C146" s="2"/>
      <c r="D146" s="2"/>
      <c r="E146" s="2"/>
      <c r="F146" s="2"/>
      <c r="G146" s="2"/>
      <c r="H146" s="2"/>
      <c r="I146" s="2"/>
      <c r="J146" s="2"/>
      <c r="K146" s="369">
        <f>SUM(K143:M145)</f>
        <v>29700</v>
      </c>
      <c r="L146" s="370"/>
      <c r="M146" s="371"/>
      <c r="N146" s="22" t="s">
        <v>96</v>
      </c>
      <c r="O146" s="17"/>
      <c r="P146" s="17"/>
      <c r="Q146" s="18"/>
      <c r="R146" s="11"/>
      <c r="S146" s="11"/>
      <c r="T146" s="11"/>
      <c r="U146" s="11"/>
      <c r="V146" s="11"/>
      <c r="W146" s="2"/>
      <c r="X146" s="2"/>
      <c r="Y146" s="11"/>
      <c r="Z146" s="19"/>
      <c r="AA146" s="20"/>
      <c r="AB146" s="20"/>
      <c r="AC146" s="20"/>
      <c r="AD146" s="20"/>
      <c r="AE146" s="21"/>
      <c r="AF146" s="10"/>
      <c r="AG146" s="10"/>
      <c r="AH146" s="10"/>
      <c r="AI146" s="10"/>
      <c r="AJ146" s="10"/>
      <c r="AK146" s="10"/>
      <c r="AL146" s="10"/>
      <c r="AM146" s="10"/>
      <c r="AN146" s="10"/>
      <c r="AO146" s="10"/>
      <c r="AP146" s="10"/>
      <c r="AQ146" s="10"/>
      <c r="AR146" s="10"/>
      <c r="AS146" s="10"/>
      <c r="AT146" s="10"/>
      <c r="AU146" s="10"/>
      <c r="AV146" s="10"/>
      <c r="AW146" s="10"/>
      <c r="AX146" s="10"/>
      <c r="AY146" s="10"/>
      <c r="AZ146" s="10"/>
      <c r="BA146" s="10"/>
      <c r="BB146" s="10"/>
      <c r="BC146" s="10"/>
      <c r="BD146" s="10"/>
      <c r="BE146" s="10"/>
      <c r="BF146" s="10"/>
      <c r="BG146" s="10"/>
      <c r="BH146" s="10"/>
      <c r="BI146" s="10"/>
      <c r="BJ146" s="10"/>
      <c r="BK146" s="10"/>
      <c r="BL146" s="10"/>
      <c r="BM146" s="10"/>
      <c r="BN146" s="10"/>
      <c r="BO146" s="10"/>
      <c r="BP146" s="10"/>
      <c r="BQ146" s="10"/>
    </row>
    <row r="147" spans="1:69" s="13" customFormat="1" ht="15" customHeight="1" x14ac:dyDescent="0.15">
      <c r="A147" s="119" t="s">
        <v>80</v>
      </c>
      <c r="B147" s="2"/>
      <c r="C147" s="2"/>
      <c r="D147" s="2"/>
      <c r="E147" s="2"/>
      <c r="F147" s="2"/>
      <c r="G147" s="2"/>
      <c r="H147" s="2"/>
      <c r="I147" s="2"/>
      <c r="J147" s="2"/>
      <c r="K147" s="369">
        <f>ROUNDDOWN(K146*$AJ$4,0)</f>
        <v>8910</v>
      </c>
      <c r="L147" s="370"/>
      <c r="M147" s="371"/>
      <c r="N147" s="22" t="s">
        <v>81</v>
      </c>
      <c r="O147" s="24"/>
      <c r="P147" s="17"/>
      <c r="Q147" s="18"/>
      <c r="R147" s="11"/>
      <c r="S147" s="11"/>
      <c r="T147" s="11"/>
      <c r="U147" s="11"/>
      <c r="V147" s="11"/>
      <c r="W147" s="2"/>
      <c r="X147" s="2"/>
      <c r="Y147" s="11"/>
      <c r="Z147" s="19"/>
      <c r="AA147" s="20"/>
      <c r="AB147" s="20"/>
      <c r="AC147" s="20"/>
      <c r="AD147" s="20"/>
      <c r="AE147" s="21"/>
      <c r="AF147" s="10"/>
      <c r="AG147" s="10"/>
      <c r="AH147" s="10"/>
      <c r="AI147" s="10"/>
      <c r="AJ147" s="10"/>
      <c r="AK147" s="10"/>
      <c r="AL147" s="10"/>
      <c r="AM147" s="10"/>
      <c r="AN147" s="10"/>
      <c r="AO147" s="10"/>
      <c r="AP147" s="10"/>
      <c r="AQ147" s="10"/>
      <c r="AR147" s="10"/>
      <c r="AS147" s="10"/>
      <c r="AT147" s="10"/>
      <c r="AU147" s="10"/>
      <c r="AV147" s="10"/>
      <c r="AW147" s="10"/>
      <c r="AX147" s="10"/>
      <c r="AY147" s="10"/>
      <c r="AZ147" s="10"/>
      <c r="BA147" s="10"/>
      <c r="BB147" s="10"/>
      <c r="BC147" s="10"/>
      <c r="BD147" s="10"/>
      <c r="BE147" s="10"/>
      <c r="BF147" s="10"/>
      <c r="BG147" s="10"/>
      <c r="BH147" s="10"/>
      <c r="BI147" s="10"/>
      <c r="BJ147" s="10"/>
      <c r="BK147" s="10"/>
      <c r="BL147" s="10"/>
      <c r="BM147" s="10"/>
      <c r="BN147" s="10"/>
      <c r="BO147" s="10"/>
      <c r="BP147" s="10"/>
      <c r="BQ147" s="10"/>
    </row>
    <row r="148" spans="1:69" s="13" customFormat="1" ht="15" customHeight="1" x14ac:dyDescent="0.15">
      <c r="A148" s="119" t="s">
        <v>28</v>
      </c>
      <c r="B148" s="2"/>
      <c r="C148" s="2"/>
      <c r="D148" s="2"/>
      <c r="E148" s="2"/>
      <c r="F148" s="2"/>
      <c r="G148" s="2"/>
      <c r="H148" s="2"/>
      <c r="I148" s="2"/>
      <c r="J148" s="2"/>
      <c r="K148" s="369">
        <f>SUM(K146:M147)</f>
        <v>38610</v>
      </c>
      <c r="L148" s="370"/>
      <c r="M148" s="371"/>
      <c r="N148" s="119" t="s">
        <v>82</v>
      </c>
      <c r="O148" s="24"/>
      <c r="P148" s="17"/>
      <c r="Q148" s="18"/>
      <c r="R148" s="11"/>
      <c r="S148" s="370">
        <f>ROUNDDOWN(K148/1.1*0.1,0)</f>
        <v>3510</v>
      </c>
      <c r="T148" s="370"/>
      <c r="U148" s="370"/>
      <c r="V148" s="11"/>
      <c r="W148" s="2"/>
      <c r="X148" s="2"/>
      <c r="Y148" s="11"/>
      <c r="Z148" s="19"/>
      <c r="AA148" s="20"/>
      <c r="AB148" s="20"/>
      <c r="AC148" s="20"/>
      <c r="AD148" s="20"/>
      <c r="AE148" s="27"/>
      <c r="AF148" s="10"/>
      <c r="AG148" s="10"/>
      <c r="AH148" s="10"/>
      <c r="AI148" s="10"/>
      <c r="AJ148" s="10"/>
      <c r="AK148" s="10"/>
      <c r="AL148" s="10"/>
      <c r="AM148" s="10"/>
      <c r="AN148" s="10"/>
      <c r="AO148" s="10"/>
      <c r="AP148" s="10"/>
      <c r="AQ148" s="10"/>
      <c r="AR148" s="10"/>
      <c r="AS148" s="10"/>
      <c r="AT148" s="10"/>
      <c r="AU148" s="10"/>
      <c r="AV148" s="10"/>
      <c r="AW148" s="10"/>
      <c r="AX148" s="10"/>
      <c r="AY148" s="10"/>
      <c r="AZ148" s="10"/>
      <c r="BA148" s="10"/>
      <c r="BB148" s="10"/>
      <c r="BC148" s="10"/>
      <c r="BD148" s="10"/>
      <c r="BE148" s="10"/>
      <c r="BF148" s="10"/>
      <c r="BG148" s="10"/>
      <c r="BH148" s="10"/>
      <c r="BI148" s="10"/>
      <c r="BJ148" s="10"/>
      <c r="BK148" s="10"/>
      <c r="BL148" s="10"/>
      <c r="BM148" s="10"/>
      <c r="BN148" s="10"/>
      <c r="BO148" s="10"/>
      <c r="BP148" s="10"/>
      <c r="BQ148" s="10"/>
    </row>
    <row r="149" spans="1:69" s="13" customFormat="1" ht="15" customHeight="1" x14ac:dyDescent="0.15">
      <c r="A149" s="10"/>
      <c r="B149" s="10"/>
      <c r="C149" s="10"/>
      <c r="D149" s="10"/>
      <c r="E149" s="10"/>
      <c r="F149" s="10"/>
      <c r="G149" s="10"/>
      <c r="H149" s="10"/>
      <c r="I149" s="10"/>
      <c r="J149" s="10"/>
      <c r="K149" s="26"/>
      <c r="L149" s="26"/>
      <c r="N149" s="31"/>
      <c r="O149" s="31"/>
      <c r="P149" s="31"/>
      <c r="Q149" s="10"/>
      <c r="R149" s="10"/>
      <c r="S149" s="112"/>
      <c r="T149" s="10"/>
      <c r="U149" s="4"/>
      <c r="V149" s="112"/>
      <c r="Z149" s="28"/>
      <c r="AA149" s="28"/>
      <c r="AB149" s="28"/>
      <c r="AC149" s="28"/>
      <c r="AD149" s="28"/>
      <c r="AE149" s="28"/>
      <c r="AF149" s="10"/>
      <c r="AG149" s="10"/>
      <c r="AH149" s="10"/>
      <c r="AI149" s="10"/>
      <c r="AJ149" s="10"/>
      <c r="AK149" s="10"/>
      <c r="AL149" s="10"/>
      <c r="AM149" s="10"/>
      <c r="AN149" s="10"/>
      <c r="AO149" s="10"/>
      <c r="AP149" s="10"/>
      <c r="AQ149" s="10"/>
      <c r="AR149" s="10"/>
      <c r="AS149" s="10"/>
      <c r="AT149" s="10"/>
      <c r="AU149" s="10"/>
      <c r="AV149" s="10"/>
      <c r="AW149" s="10"/>
      <c r="AX149" s="10"/>
      <c r="AY149" s="10"/>
      <c r="AZ149" s="10"/>
      <c r="BA149" s="10"/>
      <c r="BB149" s="10"/>
      <c r="BC149" s="10"/>
      <c r="BD149" s="10"/>
      <c r="BE149" s="10"/>
      <c r="BF149" s="10"/>
      <c r="BG149" s="10"/>
      <c r="BH149" s="10"/>
      <c r="BI149" s="10"/>
      <c r="BJ149" s="10"/>
      <c r="BK149" s="10"/>
      <c r="BL149" s="10"/>
      <c r="BM149" s="10"/>
      <c r="BN149" s="10"/>
      <c r="BO149" s="10"/>
      <c r="BP149" s="10"/>
      <c r="BQ149" s="10"/>
    </row>
    <row r="150" spans="1:69" s="13" customFormat="1" ht="15" customHeight="1" outlineLevel="1" x14ac:dyDescent="0.15">
      <c r="A150" s="10" t="s">
        <v>133</v>
      </c>
      <c r="B150" s="10"/>
      <c r="C150" s="10"/>
      <c r="D150" s="10"/>
      <c r="E150" s="10"/>
      <c r="F150" s="10"/>
      <c r="G150" s="10"/>
      <c r="H150" s="389"/>
      <c r="I150" s="389"/>
      <c r="J150" s="389"/>
      <c r="K150" s="26"/>
      <c r="S150" s="112"/>
      <c r="T150" s="10"/>
      <c r="U150" s="4"/>
      <c r="V150" s="112"/>
      <c r="Z150" s="28"/>
      <c r="AA150" s="28"/>
      <c r="AB150" s="28"/>
      <c r="AC150" s="28"/>
      <c r="AD150" s="28"/>
      <c r="AE150" s="28"/>
      <c r="AF150" s="10"/>
      <c r="AG150" s="10"/>
      <c r="AH150" s="10"/>
      <c r="AI150" s="10"/>
      <c r="AJ150" s="10"/>
      <c r="AK150" s="10"/>
      <c r="AL150" s="10"/>
      <c r="AM150" s="10"/>
      <c r="AN150" s="10"/>
      <c r="AO150" s="10"/>
      <c r="AP150" s="10"/>
      <c r="AQ150" s="10"/>
      <c r="AR150" s="10"/>
      <c r="AS150" s="10"/>
      <c r="AT150" s="10"/>
      <c r="AU150" s="10"/>
      <c r="AV150" s="10"/>
      <c r="AW150" s="10"/>
      <c r="AX150" s="10"/>
      <c r="AY150" s="10"/>
      <c r="AZ150" s="10"/>
      <c r="BA150" s="10"/>
      <c r="BB150" s="10"/>
      <c r="BC150" s="10"/>
      <c r="BD150" s="10"/>
      <c r="BE150" s="10"/>
      <c r="BF150" s="10"/>
      <c r="BG150" s="10"/>
      <c r="BH150" s="10"/>
      <c r="BI150" s="10"/>
      <c r="BJ150" s="10"/>
      <c r="BK150" s="10"/>
      <c r="BL150" s="10"/>
      <c r="BM150" s="10"/>
      <c r="BN150" s="10"/>
      <c r="BO150" s="10"/>
      <c r="BP150" s="10"/>
      <c r="BQ150" s="10"/>
    </row>
    <row r="151" spans="1:69" s="13" customFormat="1" ht="15" customHeight="1" outlineLevel="1" x14ac:dyDescent="0.15">
      <c r="A151" s="10" t="s">
        <v>134</v>
      </c>
      <c r="B151" s="4"/>
      <c r="C151" s="4"/>
      <c r="D151" s="10" t="s">
        <v>135</v>
      </c>
      <c r="E151" s="10"/>
      <c r="F151" s="10"/>
      <c r="G151" s="390"/>
      <c r="H151" s="390"/>
      <c r="I151" s="390"/>
      <c r="J151" s="112" t="s">
        <v>31</v>
      </c>
      <c r="K151" s="390"/>
      <c r="L151" s="390"/>
      <c r="M151" s="390"/>
      <c r="N151" s="31"/>
      <c r="O151" s="31"/>
      <c r="P151" s="31"/>
      <c r="Q151" s="10"/>
      <c r="R151" s="10"/>
      <c r="S151" s="112"/>
      <c r="T151" s="10"/>
      <c r="U151" s="4"/>
      <c r="V151" s="112"/>
      <c r="W151" s="10"/>
      <c r="Z151" s="28"/>
      <c r="AA151" s="28"/>
      <c r="AB151" s="28"/>
      <c r="AC151" s="28"/>
      <c r="AD151" s="28"/>
      <c r="AE151" s="28"/>
      <c r="AF151" s="10"/>
      <c r="AG151" s="10"/>
      <c r="AH151" s="10"/>
      <c r="AI151" s="10"/>
      <c r="AJ151" s="10"/>
      <c r="AK151" s="10"/>
      <c r="AL151" s="10"/>
      <c r="AM151" s="10"/>
      <c r="AN151" s="10"/>
      <c r="AO151" s="10"/>
      <c r="AP151" s="10"/>
      <c r="AQ151" s="10"/>
      <c r="AR151" s="10"/>
      <c r="AS151" s="10"/>
      <c r="AT151" s="10"/>
      <c r="AU151" s="10"/>
      <c r="AV151" s="10"/>
      <c r="AW151" s="10"/>
      <c r="AX151" s="10"/>
      <c r="AY151" s="10"/>
      <c r="AZ151" s="10"/>
      <c r="BA151" s="10"/>
      <c r="BB151" s="10"/>
      <c r="BC151" s="10"/>
      <c r="BD151" s="10"/>
      <c r="BE151" s="10"/>
      <c r="BF151" s="10"/>
      <c r="BG151" s="10"/>
      <c r="BH151" s="10"/>
      <c r="BI151" s="10"/>
      <c r="BJ151" s="10"/>
      <c r="BK151" s="10"/>
      <c r="BL151" s="10"/>
      <c r="BM151" s="10"/>
      <c r="BN151" s="10"/>
      <c r="BO151" s="10"/>
      <c r="BP151" s="10"/>
      <c r="BQ151" s="10"/>
    </row>
    <row r="152" spans="1:69" s="13" customFormat="1" ht="15" customHeight="1" outlineLevel="1" x14ac:dyDescent="0.15">
      <c r="A152" s="361" t="s">
        <v>0</v>
      </c>
      <c r="B152" s="362"/>
      <c r="C152" s="362"/>
      <c r="D152" s="362"/>
      <c r="E152" s="362"/>
      <c r="F152" s="362"/>
      <c r="G152" s="362"/>
      <c r="H152" s="362"/>
      <c r="I152" s="362"/>
      <c r="J152" s="362"/>
      <c r="K152" s="361" t="s">
        <v>61</v>
      </c>
      <c r="L152" s="362"/>
      <c r="M152" s="363"/>
      <c r="N152" s="361" t="s">
        <v>32</v>
      </c>
      <c r="O152" s="362"/>
      <c r="P152" s="362"/>
      <c r="Q152" s="362"/>
      <c r="R152" s="362"/>
      <c r="S152" s="362"/>
      <c r="T152" s="362"/>
      <c r="U152" s="362"/>
      <c r="V152" s="362"/>
      <c r="W152" s="362"/>
      <c r="X152" s="362"/>
      <c r="Y152" s="362"/>
      <c r="Z152" s="364" t="s">
        <v>62</v>
      </c>
      <c r="AA152" s="365"/>
      <c r="AB152" s="365"/>
      <c r="AC152" s="365"/>
      <c r="AD152" s="365"/>
      <c r="AE152" s="366"/>
      <c r="AF152" s="10"/>
      <c r="AG152" s="10"/>
      <c r="AH152" s="10"/>
      <c r="AI152" s="10"/>
      <c r="AJ152" s="10"/>
      <c r="AK152" s="10"/>
      <c r="AL152" s="10"/>
      <c r="AM152" s="10"/>
      <c r="AN152" s="10"/>
      <c r="AO152" s="10"/>
      <c r="AP152" s="10"/>
      <c r="AQ152" s="10"/>
      <c r="AR152" s="10"/>
      <c r="AS152" s="10"/>
      <c r="AT152" s="10"/>
      <c r="AU152" s="10"/>
      <c r="AV152" s="10"/>
      <c r="AW152" s="10"/>
      <c r="AX152" s="10"/>
      <c r="AY152" s="10"/>
      <c r="AZ152" s="10"/>
      <c r="BA152" s="10"/>
      <c r="BB152" s="10"/>
      <c r="BC152" s="10"/>
      <c r="BD152" s="10"/>
      <c r="BE152" s="10"/>
      <c r="BF152" s="10"/>
      <c r="BG152" s="10"/>
      <c r="BH152" s="10"/>
      <c r="BI152" s="10"/>
      <c r="BJ152" s="10"/>
      <c r="BK152" s="10"/>
      <c r="BL152" s="10"/>
      <c r="BM152" s="10"/>
      <c r="BN152" s="10"/>
      <c r="BO152" s="10"/>
      <c r="BP152" s="10"/>
      <c r="BQ152" s="10"/>
    </row>
    <row r="153" spans="1:69" s="13" customFormat="1" ht="15" customHeight="1" outlineLevel="1" x14ac:dyDescent="0.15">
      <c r="A153" s="341" t="s">
        <v>63</v>
      </c>
      <c r="B153" s="124" t="s">
        <v>64</v>
      </c>
      <c r="C153" s="367" t="s">
        <v>136</v>
      </c>
      <c r="D153" s="367"/>
      <c r="E153" s="367"/>
      <c r="F153" s="367"/>
      <c r="G153" s="367"/>
      <c r="H153" s="367"/>
      <c r="I153" s="367"/>
      <c r="J153" s="368"/>
      <c r="K153" s="369">
        <f t="shared" ref="K153" si="23">ROUNDDOWN(N153*R153*110/100,0)</f>
        <v>11000</v>
      </c>
      <c r="L153" s="370"/>
      <c r="M153" s="371"/>
      <c r="N153" s="369">
        <v>10000</v>
      </c>
      <c r="O153" s="370"/>
      <c r="P153" s="370"/>
      <c r="Q153" s="111" t="s">
        <v>2</v>
      </c>
      <c r="R153" s="20">
        <v>1</v>
      </c>
      <c r="S153" s="41" t="s">
        <v>137</v>
      </c>
      <c r="T153" s="41"/>
      <c r="U153" s="339" t="str">
        <f>"＋消費税相当額"</f>
        <v>＋消費税相当額</v>
      </c>
      <c r="V153" s="339"/>
      <c r="W153" s="339"/>
      <c r="X153" s="40"/>
      <c r="Y153" s="40"/>
      <c r="Z153" s="131"/>
      <c r="AA153" s="40"/>
      <c r="AB153" s="40"/>
      <c r="AC153" s="40"/>
      <c r="AD153" s="40"/>
      <c r="AE153" s="132"/>
      <c r="AF153" s="10"/>
      <c r="AG153" s="10"/>
      <c r="AH153" s="10"/>
      <c r="AI153" s="10"/>
      <c r="AJ153" s="10"/>
      <c r="AK153" s="10"/>
      <c r="AL153" s="10"/>
      <c r="AM153" s="10"/>
      <c r="AN153" s="10"/>
      <c r="AO153" s="10"/>
      <c r="AP153" s="10"/>
      <c r="AQ153" s="10"/>
      <c r="AR153" s="10"/>
      <c r="AS153" s="10"/>
      <c r="AT153" s="10"/>
      <c r="AU153" s="10"/>
      <c r="AV153" s="10"/>
      <c r="AW153" s="10"/>
      <c r="AX153" s="10"/>
      <c r="AY153" s="10"/>
      <c r="AZ153" s="10"/>
      <c r="BA153" s="10"/>
      <c r="BB153" s="10"/>
      <c r="BC153" s="10"/>
      <c r="BD153" s="10"/>
      <c r="BE153" s="10"/>
      <c r="BF153" s="10"/>
      <c r="BG153" s="10"/>
      <c r="BH153" s="10"/>
      <c r="BI153" s="10"/>
      <c r="BJ153" s="10"/>
      <c r="BK153" s="10"/>
      <c r="BL153" s="10"/>
      <c r="BM153" s="10"/>
      <c r="BN153" s="10"/>
      <c r="BO153" s="10"/>
      <c r="BP153" s="10"/>
      <c r="BQ153" s="10"/>
    </row>
    <row r="154" spans="1:69" s="13" customFormat="1" ht="15" customHeight="1" outlineLevel="1" x14ac:dyDescent="0.15">
      <c r="A154" s="341"/>
      <c r="B154" s="124" t="s">
        <v>67</v>
      </c>
      <c r="C154" s="367" t="s">
        <v>23</v>
      </c>
      <c r="D154" s="367"/>
      <c r="E154" s="367"/>
      <c r="F154" s="367"/>
      <c r="G154" s="367"/>
      <c r="H154" s="367"/>
      <c r="I154" s="367"/>
      <c r="J154" s="368"/>
      <c r="K154" s="369">
        <f>ROUNDDOWN(K153*$AJ$3,0)</f>
        <v>2200</v>
      </c>
      <c r="L154" s="370"/>
      <c r="M154" s="371"/>
      <c r="N154" s="22" t="s">
        <v>121</v>
      </c>
      <c r="O154" s="17"/>
      <c r="P154" s="17"/>
      <c r="Q154" s="18"/>
      <c r="R154" s="11"/>
      <c r="S154" s="110"/>
      <c r="T154" s="11"/>
      <c r="U154" s="11"/>
      <c r="V154" s="11"/>
      <c r="W154" s="2"/>
      <c r="X154" s="2"/>
      <c r="Y154" s="2"/>
      <c r="Z154" s="19"/>
      <c r="AA154" s="20"/>
      <c r="AB154" s="20"/>
      <c r="AC154" s="20"/>
      <c r="AD154" s="20"/>
      <c r="AE154" s="21"/>
      <c r="AF154" s="10"/>
      <c r="AG154" s="10"/>
      <c r="AH154" s="10"/>
      <c r="AI154" s="10"/>
      <c r="AJ154" s="10"/>
      <c r="AK154" s="10"/>
      <c r="AL154" s="10"/>
      <c r="AM154" s="10"/>
      <c r="AN154" s="10"/>
      <c r="AO154" s="10"/>
      <c r="AP154" s="10"/>
      <c r="AQ154" s="10"/>
      <c r="AR154" s="10"/>
      <c r="AS154" s="10"/>
      <c r="AT154" s="10"/>
      <c r="AU154" s="10"/>
      <c r="AV154" s="10"/>
      <c r="AW154" s="10"/>
      <c r="AX154" s="10"/>
      <c r="AY154" s="10"/>
      <c r="AZ154" s="10"/>
      <c r="BA154" s="10"/>
      <c r="BB154" s="10"/>
      <c r="BC154" s="10"/>
      <c r="BD154" s="10"/>
      <c r="BE154" s="10"/>
      <c r="BF154" s="10"/>
      <c r="BG154" s="10"/>
      <c r="BH154" s="10"/>
      <c r="BI154" s="10"/>
      <c r="BJ154" s="10"/>
      <c r="BK154" s="10"/>
      <c r="BL154" s="10"/>
      <c r="BM154" s="10"/>
      <c r="BN154" s="10"/>
      <c r="BO154" s="10"/>
      <c r="BP154" s="10"/>
      <c r="BQ154" s="10"/>
    </row>
    <row r="155" spans="1:69" s="13" customFormat="1" ht="15" customHeight="1" outlineLevel="1" x14ac:dyDescent="0.15">
      <c r="A155" s="341"/>
      <c r="B155" s="2" t="s">
        <v>78</v>
      </c>
      <c r="C155" s="2"/>
      <c r="D155" s="2"/>
      <c r="E155" s="2"/>
      <c r="F155" s="2"/>
      <c r="G155" s="2"/>
      <c r="H155" s="2"/>
      <c r="I155" s="2"/>
      <c r="J155" s="40"/>
      <c r="K155" s="369">
        <f>SUM(K153:M154)</f>
        <v>13200</v>
      </c>
      <c r="L155" s="370"/>
      <c r="M155" s="371"/>
      <c r="N155" s="22" t="s">
        <v>117</v>
      </c>
      <c r="O155" s="17"/>
      <c r="P155" s="17"/>
      <c r="Q155" s="18"/>
      <c r="R155" s="11"/>
      <c r="S155" s="11"/>
      <c r="T155" s="11"/>
      <c r="U155" s="11"/>
      <c r="V155" s="11"/>
      <c r="W155" s="2"/>
      <c r="X155" s="2"/>
      <c r="Y155" s="2"/>
      <c r="Z155" s="19"/>
      <c r="AA155" s="20"/>
      <c r="AB155" s="20"/>
      <c r="AC155" s="20"/>
      <c r="AD155" s="20"/>
      <c r="AE155" s="21"/>
      <c r="AF155" s="10"/>
      <c r="AG155" s="10"/>
      <c r="AH155" s="10"/>
      <c r="AI155" s="10"/>
      <c r="AJ155" s="10"/>
      <c r="AK155" s="10"/>
      <c r="AL155" s="10"/>
      <c r="AM155" s="10"/>
      <c r="AN155" s="10"/>
      <c r="AO155" s="10"/>
      <c r="AP155" s="10"/>
      <c r="AQ155" s="10"/>
      <c r="AR155" s="10"/>
      <c r="AS155" s="10"/>
      <c r="AT155" s="10"/>
      <c r="AU155" s="10"/>
      <c r="AV155" s="10"/>
      <c r="AW155" s="10"/>
      <c r="AX155" s="10"/>
      <c r="AY155" s="10"/>
      <c r="AZ155" s="10"/>
      <c r="BA155" s="10"/>
      <c r="BB155" s="10"/>
      <c r="BC155" s="10"/>
      <c r="BD155" s="10"/>
      <c r="BE155" s="10"/>
      <c r="BF155" s="10"/>
      <c r="BG155" s="10"/>
      <c r="BH155" s="10"/>
      <c r="BI155" s="10"/>
      <c r="BJ155" s="10"/>
      <c r="BK155" s="10"/>
      <c r="BL155" s="10"/>
      <c r="BM155" s="10"/>
      <c r="BN155" s="10"/>
      <c r="BO155" s="10"/>
      <c r="BP155" s="10"/>
      <c r="BQ155" s="10"/>
    </row>
    <row r="156" spans="1:69" s="13" customFormat="1" ht="15" customHeight="1" outlineLevel="1" x14ac:dyDescent="0.15">
      <c r="A156" s="119" t="s">
        <v>80</v>
      </c>
      <c r="B156" s="2"/>
      <c r="C156" s="2"/>
      <c r="D156" s="2"/>
      <c r="E156" s="2"/>
      <c r="F156" s="2"/>
      <c r="G156" s="2"/>
      <c r="H156" s="2"/>
      <c r="I156" s="2"/>
      <c r="J156" s="40"/>
      <c r="K156" s="369">
        <f>ROUNDDOWN(K155*$AJ$4,0)</f>
        <v>3960</v>
      </c>
      <c r="L156" s="370"/>
      <c r="M156" s="371"/>
      <c r="N156" s="22" t="s">
        <v>81</v>
      </c>
      <c r="O156" s="24"/>
      <c r="P156" s="17"/>
      <c r="Q156" s="18"/>
      <c r="R156" s="11"/>
      <c r="S156" s="11"/>
      <c r="T156" s="11"/>
      <c r="U156" s="11"/>
      <c r="V156" s="11"/>
      <c r="W156" s="2"/>
      <c r="X156" s="2"/>
      <c r="Y156" s="2"/>
      <c r="Z156" s="19"/>
      <c r="AA156" s="20"/>
      <c r="AB156" s="20"/>
      <c r="AC156" s="20"/>
      <c r="AD156" s="20"/>
      <c r="AE156" s="21"/>
      <c r="AF156" s="10"/>
      <c r="AG156" s="10"/>
      <c r="AH156" s="10"/>
      <c r="AI156" s="10"/>
      <c r="AJ156" s="10"/>
      <c r="AK156" s="10"/>
      <c r="AL156" s="10"/>
      <c r="AM156" s="10"/>
      <c r="AN156" s="10"/>
      <c r="AO156" s="10"/>
      <c r="AP156" s="10"/>
      <c r="AQ156" s="10"/>
      <c r="AR156" s="10"/>
      <c r="AS156" s="10"/>
      <c r="AT156" s="10"/>
      <c r="AU156" s="10"/>
      <c r="AV156" s="10"/>
      <c r="AW156" s="10"/>
      <c r="AX156" s="10"/>
      <c r="AY156" s="10"/>
      <c r="AZ156" s="10"/>
      <c r="BA156" s="10"/>
      <c r="BB156" s="10"/>
      <c r="BC156" s="10"/>
      <c r="BD156" s="10"/>
      <c r="BE156" s="10"/>
      <c r="BF156" s="10"/>
      <c r="BG156" s="10"/>
      <c r="BH156" s="10"/>
      <c r="BI156" s="10"/>
      <c r="BJ156" s="10"/>
      <c r="BK156" s="10"/>
      <c r="BL156" s="10"/>
      <c r="BM156" s="10"/>
      <c r="BN156" s="10"/>
      <c r="BO156" s="10"/>
      <c r="BP156" s="10"/>
      <c r="BQ156" s="10"/>
    </row>
    <row r="157" spans="1:69" s="13" customFormat="1" ht="15" customHeight="1" outlineLevel="1" x14ac:dyDescent="0.15">
      <c r="A157" s="119" t="s">
        <v>88</v>
      </c>
      <c r="B157" s="2"/>
      <c r="C157" s="2"/>
      <c r="D157" s="2"/>
      <c r="E157" s="2"/>
      <c r="F157" s="2"/>
      <c r="G157" s="2"/>
      <c r="H157" s="2"/>
      <c r="I157" s="2"/>
      <c r="J157" s="40"/>
      <c r="K157" s="369">
        <f>SUM(K155:M156)</f>
        <v>17160</v>
      </c>
      <c r="L157" s="370"/>
      <c r="M157" s="371"/>
      <c r="N157" s="119" t="s">
        <v>82</v>
      </c>
      <c r="O157" s="24"/>
      <c r="P157" s="17"/>
      <c r="Q157" s="18"/>
      <c r="R157" s="11"/>
      <c r="S157" s="370">
        <f>ROUNDDOWN(K157/1.1*0.1,0)</f>
        <v>1560</v>
      </c>
      <c r="T157" s="370"/>
      <c r="U157" s="370"/>
      <c r="V157" s="11"/>
      <c r="W157" s="2"/>
      <c r="X157" s="2"/>
      <c r="Y157" s="2"/>
      <c r="Z157" s="19"/>
      <c r="AA157" s="20"/>
      <c r="AB157" s="20"/>
      <c r="AC157" s="20"/>
      <c r="AD157" s="20"/>
      <c r="AE157" s="27"/>
      <c r="AF157" s="10"/>
      <c r="AG157" s="10"/>
      <c r="AH157" s="10"/>
      <c r="AI157" s="10"/>
      <c r="AJ157" s="10"/>
      <c r="AK157" s="10"/>
      <c r="AL157" s="10"/>
      <c r="AM157" s="10"/>
      <c r="AN157" s="10"/>
      <c r="AO157" s="10"/>
      <c r="AP157" s="10"/>
      <c r="AQ157" s="10"/>
      <c r="AR157" s="10"/>
      <c r="AS157" s="10"/>
      <c r="AT157" s="10"/>
      <c r="AU157" s="10"/>
      <c r="AV157" s="10"/>
      <c r="AW157" s="10"/>
      <c r="AX157" s="10"/>
      <c r="AY157" s="10"/>
      <c r="AZ157" s="10"/>
      <c r="BA157" s="10"/>
      <c r="BB157" s="10"/>
      <c r="BC157" s="10"/>
      <c r="BD157" s="10"/>
      <c r="BE157" s="10"/>
      <c r="BF157" s="10"/>
      <c r="BG157" s="10"/>
      <c r="BH157" s="10"/>
      <c r="BI157" s="10"/>
      <c r="BJ157" s="10"/>
      <c r="BK157" s="10"/>
      <c r="BL157" s="10"/>
      <c r="BM157" s="10"/>
      <c r="BN157" s="10"/>
      <c r="BO157" s="10"/>
      <c r="BP157" s="10"/>
      <c r="BQ157" s="10"/>
    </row>
    <row r="158" spans="1:69" s="13" customFormat="1" ht="15" customHeight="1" outlineLevel="1" x14ac:dyDescent="0.15">
      <c r="A158" s="391" t="s">
        <v>28</v>
      </c>
      <c r="B158" s="392"/>
      <c r="C158" s="392"/>
      <c r="D158" s="392"/>
      <c r="E158" s="392"/>
      <c r="F158" s="392"/>
      <c r="G158" s="392"/>
      <c r="H158" s="392"/>
      <c r="I158" s="392"/>
      <c r="J158" s="392"/>
      <c r="K158" s="369">
        <f>IF(N158="",0,K157*N158)</f>
        <v>0</v>
      </c>
      <c r="L158" s="370"/>
      <c r="M158" s="371"/>
      <c r="N158" s="23">
        <f>IFERROR(IF($H$150="利用あり",DATEDIF(EOMONTH(G151,-1),EOMONTH(K151,0)+1,"M"),0),"")</f>
        <v>0</v>
      </c>
      <c r="O158" s="24" t="s">
        <v>138</v>
      </c>
      <c r="P158" s="17"/>
      <c r="Q158" s="2"/>
      <c r="R158" s="40"/>
      <c r="S158" s="339" t="s">
        <v>82</v>
      </c>
      <c r="T158" s="339"/>
      <c r="U158" s="339"/>
      <c r="V158" s="339"/>
      <c r="W158" s="370">
        <f>ROUNDDOWN(K158/1.1*0.1,0)</f>
        <v>0</v>
      </c>
      <c r="X158" s="370"/>
      <c r="Y158" s="370"/>
      <c r="Z158" s="131"/>
      <c r="AA158" s="40"/>
      <c r="AB158" s="40"/>
      <c r="AC158" s="40"/>
      <c r="AD158" s="40"/>
      <c r="AE158" s="132"/>
      <c r="AF158" s="10"/>
      <c r="AG158" s="10"/>
      <c r="AH158" s="10"/>
      <c r="AI158" s="10"/>
      <c r="AJ158" s="10"/>
      <c r="AK158" s="10"/>
      <c r="AL158" s="10"/>
      <c r="AM158" s="10"/>
      <c r="AN158" s="10"/>
      <c r="AO158" s="10"/>
      <c r="AP158" s="10"/>
      <c r="AQ158" s="10"/>
      <c r="AR158" s="10"/>
      <c r="AS158" s="10"/>
      <c r="AT158" s="10"/>
      <c r="AU158" s="10"/>
      <c r="AV158" s="10"/>
      <c r="AW158" s="10"/>
      <c r="AX158" s="10"/>
      <c r="AY158" s="10"/>
      <c r="AZ158" s="10"/>
      <c r="BA158" s="10"/>
      <c r="BB158" s="10"/>
      <c r="BC158" s="10"/>
      <c r="BD158" s="10"/>
      <c r="BE158" s="10"/>
      <c r="BF158" s="10"/>
      <c r="BG158" s="10"/>
      <c r="BH158" s="10"/>
      <c r="BI158" s="10"/>
      <c r="BJ158" s="10"/>
      <c r="BK158" s="10"/>
      <c r="BL158" s="10"/>
      <c r="BM158" s="10"/>
      <c r="BN158" s="10"/>
      <c r="BO158" s="10"/>
      <c r="BP158" s="10"/>
      <c r="BQ158" s="10"/>
    </row>
    <row r="159" spans="1:69" s="13" customFormat="1" ht="15" customHeight="1" outlineLevel="1" x14ac:dyDescent="0.15">
      <c r="A159" s="10" t="s">
        <v>139</v>
      </c>
      <c r="B159" s="112"/>
      <c r="C159" s="112"/>
      <c r="D159" s="112"/>
      <c r="E159" s="112"/>
      <c r="F159" s="112"/>
      <c r="G159" s="112"/>
      <c r="H159" s="112"/>
      <c r="I159" s="112"/>
      <c r="J159" s="112"/>
      <c r="K159" s="26"/>
      <c r="L159" s="26"/>
      <c r="N159" s="31"/>
      <c r="O159" s="31"/>
      <c r="P159" s="31"/>
      <c r="Q159" s="10"/>
      <c r="R159" s="28"/>
      <c r="S159" s="42"/>
      <c r="T159" s="4"/>
      <c r="U159" s="4"/>
      <c r="W159" s="10"/>
      <c r="AA159" s="28"/>
      <c r="AB159" s="28"/>
      <c r="AC159" s="28"/>
      <c r="AD159" s="28"/>
      <c r="AE159" s="28"/>
      <c r="AF159" s="10"/>
      <c r="AG159" s="10"/>
      <c r="AH159" s="10"/>
      <c r="AI159" s="10"/>
      <c r="AJ159" s="10"/>
      <c r="AK159" s="10"/>
      <c r="AL159" s="10"/>
      <c r="AM159" s="10"/>
      <c r="AN159" s="10"/>
      <c r="AO159" s="10"/>
      <c r="AP159" s="10"/>
      <c r="AQ159" s="10"/>
      <c r="AR159" s="10"/>
      <c r="AS159" s="10"/>
      <c r="AT159" s="10"/>
      <c r="AU159" s="10"/>
      <c r="AV159" s="10"/>
      <c r="AW159" s="10"/>
      <c r="AX159" s="10"/>
      <c r="AY159" s="10"/>
      <c r="AZ159" s="10"/>
      <c r="BA159" s="10"/>
      <c r="BB159" s="10"/>
      <c r="BC159" s="10"/>
      <c r="BD159" s="10"/>
      <c r="BE159" s="10"/>
      <c r="BF159" s="10"/>
      <c r="BG159" s="10"/>
      <c r="BH159" s="10"/>
      <c r="BI159" s="10"/>
      <c r="BJ159" s="10"/>
      <c r="BK159" s="10"/>
      <c r="BL159" s="10"/>
      <c r="BM159" s="10"/>
      <c r="BN159" s="10"/>
      <c r="BO159" s="10"/>
      <c r="BP159" s="10"/>
      <c r="BQ159" s="10"/>
    </row>
    <row r="160" spans="1:69" s="13" customFormat="1" ht="15" customHeight="1" outlineLevel="1" x14ac:dyDescent="0.15">
      <c r="A160" s="361" t="s">
        <v>0</v>
      </c>
      <c r="B160" s="362"/>
      <c r="C160" s="362"/>
      <c r="D160" s="362"/>
      <c r="E160" s="362"/>
      <c r="F160" s="362"/>
      <c r="G160" s="362"/>
      <c r="H160" s="362"/>
      <c r="I160" s="362"/>
      <c r="J160" s="362"/>
      <c r="K160" s="361" t="s">
        <v>61</v>
      </c>
      <c r="L160" s="362"/>
      <c r="M160" s="363"/>
      <c r="N160" s="361" t="s">
        <v>32</v>
      </c>
      <c r="O160" s="362"/>
      <c r="P160" s="362"/>
      <c r="Q160" s="362"/>
      <c r="R160" s="362"/>
      <c r="S160" s="362"/>
      <c r="T160" s="362"/>
      <c r="U160" s="362"/>
      <c r="V160" s="362"/>
      <c r="W160" s="362"/>
      <c r="X160" s="362"/>
      <c r="Y160" s="362"/>
      <c r="Z160" s="364" t="s">
        <v>62</v>
      </c>
      <c r="AA160" s="365"/>
      <c r="AB160" s="365"/>
      <c r="AC160" s="365"/>
      <c r="AD160" s="365"/>
      <c r="AE160" s="366"/>
      <c r="AF160" s="10"/>
      <c r="AG160" s="10"/>
      <c r="AH160" s="10"/>
      <c r="AI160" s="10"/>
      <c r="AJ160" s="10"/>
      <c r="AK160" s="10"/>
      <c r="AL160" s="10"/>
      <c r="AM160" s="10"/>
      <c r="AN160" s="10"/>
      <c r="AO160" s="10"/>
      <c r="AP160" s="10"/>
      <c r="AQ160" s="10"/>
      <c r="AR160" s="10"/>
      <c r="AS160" s="10"/>
      <c r="AT160" s="10"/>
      <c r="AU160" s="10"/>
      <c r="AV160" s="10"/>
      <c r="AW160" s="10"/>
      <c r="AX160" s="10"/>
      <c r="AY160" s="10"/>
      <c r="AZ160" s="10"/>
      <c r="BA160" s="10"/>
      <c r="BB160" s="10"/>
      <c r="BC160" s="10"/>
      <c r="BD160" s="10"/>
      <c r="BE160" s="10"/>
      <c r="BF160" s="10"/>
      <c r="BG160" s="10"/>
      <c r="BH160" s="10"/>
      <c r="BI160" s="10"/>
      <c r="BJ160" s="10"/>
      <c r="BK160" s="10"/>
      <c r="BL160" s="10"/>
      <c r="BM160" s="10"/>
      <c r="BN160" s="10"/>
      <c r="BO160" s="10"/>
      <c r="BP160" s="10"/>
      <c r="BQ160" s="10"/>
    </row>
    <row r="161" spans="1:69" s="13" customFormat="1" ht="15" customHeight="1" outlineLevel="1" x14ac:dyDescent="0.15">
      <c r="A161" s="341" t="s">
        <v>63</v>
      </c>
      <c r="B161" s="124" t="s">
        <v>64</v>
      </c>
      <c r="C161" s="367" t="s">
        <v>136</v>
      </c>
      <c r="D161" s="367"/>
      <c r="E161" s="367"/>
      <c r="F161" s="367"/>
      <c r="G161" s="367"/>
      <c r="H161" s="367"/>
      <c r="I161" s="367"/>
      <c r="J161" s="368"/>
      <c r="K161" s="369">
        <f t="shared" ref="K161" si="24">ROUNDDOWN(N161*R161*110/100,0)</f>
        <v>0</v>
      </c>
      <c r="L161" s="370"/>
      <c r="M161" s="371"/>
      <c r="N161" s="370">
        <f>N153*12</f>
        <v>120000</v>
      </c>
      <c r="O161" s="370"/>
      <c r="P161" s="370"/>
      <c r="Q161" s="111" t="s">
        <v>2</v>
      </c>
      <c r="R161" s="20">
        <f>IF($H$150="利用あり",1,0)</f>
        <v>0</v>
      </c>
      <c r="S161" s="43" t="s">
        <v>27</v>
      </c>
      <c r="T161" s="339" t="str">
        <f t="shared" ref="T161" si="25">"＋消費税相当額"</f>
        <v>＋消費税相当額</v>
      </c>
      <c r="U161" s="339"/>
      <c r="V161" s="339"/>
      <c r="W161" s="40"/>
      <c r="X161" s="40"/>
      <c r="Y161" s="40"/>
      <c r="Z161" s="19"/>
      <c r="AA161" s="20"/>
      <c r="AB161" s="20"/>
      <c r="AC161" s="20"/>
      <c r="AD161" s="20"/>
      <c r="AE161" s="21"/>
      <c r="AF161" s="10"/>
      <c r="AG161" s="10"/>
      <c r="AH161" s="10"/>
      <c r="AI161" s="10"/>
      <c r="AJ161" s="10"/>
      <c r="AK161" s="10"/>
      <c r="AL161" s="10"/>
      <c r="AM161" s="10"/>
      <c r="AN161" s="10"/>
      <c r="AO161" s="10"/>
      <c r="AP161" s="10"/>
      <c r="AQ161" s="10"/>
      <c r="AR161" s="10"/>
      <c r="AS161" s="10"/>
      <c r="AT161" s="10"/>
      <c r="AU161" s="10"/>
      <c r="AV161" s="10"/>
      <c r="AW161" s="10"/>
      <c r="AX161" s="10"/>
      <c r="AY161" s="10"/>
      <c r="AZ161" s="10"/>
      <c r="BA161" s="10"/>
      <c r="BB161" s="10"/>
      <c r="BC161" s="10"/>
      <c r="BD161" s="10"/>
      <c r="BE161" s="10"/>
      <c r="BF161" s="10"/>
      <c r="BG161" s="10"/>
      <c r="BH161" s="10"/>
      <c r="BI161" s="10"/>
      <c r="BJ161" s="10"/>
      <c r="BK161" s="10"/>
      <c r="BL161" s="10"/>
      <c r="BM161" s="10"/>
      <c r="BN161" s="10"/>
      <c r="BO161" s="10"/>
      <c r="BP161" s="10"/>
      <c r="BQ161" s="10"/>
    </row>
    <row r="162" spans="1:69" s="13" customFormat="1" ht="15" customHeight="1" outlineLevel="1" x14ac:dyDescent="0.15">
      <c r="A162" s="341"/>
      <c r="B162" s="124" t="s">
        <v>67</v>
      </c>
      <c r="C162" s="367" t="s">
        <v>23</v>
      </c>
      <c r="D162" s="367"/>
      <c r="E162" s="367"/>
      <c r="F162" s="367"/>
      <c r="G162" s="367"/>
      <c r="H162" s="367"/>
      <c r="I162" s="367"/>
      <c r="J162" s="368"/>
      <c r="K162" s="369">
        <f>ROUNDDOWN(K161*$AJ$3,0)</f>
        <v>0</v>
      </c>
      <c r="L162" s="370"/>
      <c r="M162" s="371"/>
      <c r="N162" s="22" t="s">
        <v>121</v>
      </c>
      <c r="O162" s="17"/>
      <c r="P162" s="17"/>
      <c r="Q162" s="18"/>
      <c r="R162" s="11"/>
      <c r="S162" s="110"/>
      <c r="T162" s="11"/>
      <c r="U162" s="11"/>
      <c r="V162" s="11"/>
      <c r="W162" s="2"/>
      <c r="X162" s="2"/>
      <c r="Y162" s="2"/>
      <c r="Z162" s="19"/>
      <c r="AA162" s="20"/>
      <c r="AB162" s="20"/>
      <c r="AC162" s="20"/>
      <c r="AD162" s="20"/>
      <c r="AE162" s="21"/>
      <c r="AF162" s="10"/>
      <c r="AG162" s="10"/>
      <c r="AH162" s="10"/>
      <c r="AI162" s="10"/>
      <c r="AJ162" s="10"/>
      <c r="AK162" s="10"/>
      <c r="AL162" s="10"/>
      <c r="AM162" s="10"/>
      <c r="AN162" s="10"/>
      <c r="AO162" s="10"/>
      <c r="AP162" s="10"/>
      <c r="AQ162" s="10"/>
      <c r="AR162" s="10"/>
      <c r="AS162" s="10"/>
      <c r="AT162" s="10"/>
      <c r="AU162" s="10"/>
      <c r="AV162" s="10"/>
      <c r="AW162" s="10"/>
      <c r="AX162" s="10"/>
      <c r="AY162" s="10"/>
      <c r="AZ162" s="10"/>
      <c r="BA162" s="10"/>
      <c r="BB162" s="10"/>
      <c r="BC162" s="10"/>
      <c r="BD162" s="10"/>
      <c r="BE162" s="10"/>
      <c r="BF162" s="10"/>
      <c r="BG162" s="10"/>
      <c r="BH162" s="10"/>
      <c r="BI162" s="10"/>
      <c r="BJ162" s="10"/>
      <c r="BK162" s="10"/>
      <c r="BL162" s="10"/>
      <c r="BM162" s="10"/>
      <c r="BN162" s="10"/>
      <c r="BO162" s="10"/>
      <c r="BP162" s="10"/>
      <c r="BQ162" s="10"/>
    </row>
    <row r="163" spans="1:69" s="13" customFormat="1" ht="15" customHeight="1" outlineLevel="1" x14ac:dyDescent="0.15">
      <c r="A163" s="341"/>
      <c r="B163" s="2" t="s">
        <v>78</v>
      </c>
      <c r="C163" s="2"/>
      <c r="D163" s="2"/>
      <c r="E163" s="2"/>
      <c r="F163" s="2"/>
      <c r="G163" s="2"/>
      <c r="H163" s="2"/>
      <c r="I163" s="2"/>
      <c r="J163" s="40"/>
      <c r="K163" s="369">
        <f>SUM(K161:M162)</f>
        <v>0</v>
      </c>
      <c r="L163" s="370"/>
      <c r="M163" s="371"/>
      <c r="N163" s="22" t="s">
        <v>117</v>
      </c>
      <c r="O163" s="17"/>
      <c r="P163" s="17"/>
      <c r="Q163" s="18"/>
      <c r="R163" s="11"/>
      <c r="S163" s="11"/>
      <c r="T163" s="11"/>
      <c r="U163" s="11"/>
      <c r="V163" s="11"/>
      <c r="W163" s="2"/>
      <c r="X163" s="2"/>
      <c r="Y163" s="2"/>
      <c r="Z163" s="19"/>
      <c r="AA163" s="20"/>
      <c r="AB163" s="20"/>
      <c r="AC163" s="20"/>
      <c r="AD163" s="20"/>
      <c r="AE163" s="21"/>
      <c r="AF163" s="10"/>
      <c r="AG163" s="10"/>
      <c r="AH163" s="10"/>
      <c r="AI163" s="10"/>
      <c r="AJ163" s="10"/>
      <c r="AK163" s="10"/>
      <c r="AL163" s="10"/>
      <c r="AM163" s="10"/>
      <c r="AN163" s="10"/>
      <c r="AO163" s="10"/>
      <c r="AP163" s="10"/>
      <c r="AQ163" s="10"/>
      <c r="AR163" s="10"/>
      <c r="AS163" s="10"/>
      <c r="AT163" s="10"/>
      <c r="AU163" s="10"/>
      <c r="AV163" s="10"/>
      <c r="AW163" s="10"/>
      <c r="AX163" s="10"/>
      <c r="AY163" s="10"/>
      <c r="AZ163" s="10"/>
      <c r="BA163" s="10"/>
      <c r="BB163" s="10"/>
      <c r="BC163" s="10"/>
      <c r="BD163" s="10"/>
      <c r="BE163" s="10"/>
      <c r="BF163" s="10"/>
      <c r="BG163" s="10"/>
      <c r="BH163" s="10"/>
      <c r="BI163" s="10"/>
      <c r="BJ163" s="10"/>
      <c r="BK163" s="10"/>
      <c r="BL163" s="10"/>
      <c r="BM163" s="10"/>
      <c r="BN163" s="10"/>
      <c r="BO163" s="10"/>
      <c r="BP163" s="10"/>
      <c r="BQ163" s="10"/>
    </row>
    <row r="164" spans="1:69" s="13" customFormat="1" ht="15" customHeight="1" outlineLevel="1" x14ac:dyDescent="0.15">
      <c r="A164" s="119" t="s">
        <v>80</v>
      </c>
      <c r="B164" s="2"/>
      <c r="C164" s="2"/>
      <c r="D164" s="2"/>
      <c r="E164" s="2"/>
      <c r="F164" s="2"/>
      <c r="G164" s="2"/>
      <c r="H164" s="2"/>
      <c r="I164" s="2"/>
      <c r="J164" s="40"/>
      <c r="K164" s="369">
        <f>ROUNDDOWN(K163*$AJ$4,0)</f>
        <v>0</v>
      </c>
      <c r="L164" s="370"/>
      <c r="M164" s="371"/>
      <c r="N164" s="22" t="s">
        <v>81</v>
      </c>
      <c r="O164" s="24"/>
      <c r="P164" s="17"/>
      <c r="Q164" s="18"/>
      <c r="R164" s="11"/>
      <c r="S164" s="11"/>
      <c r="T164" s="11"/>
      <c r="U164" s="11"/>
      <c r="V164" s="11"/>
      <c r="W164" s="2"/>
      <c r="X164" s="2"/>
      <c r="Y164" s="2"/>
      <c r="Z164" s="19"/>
      <c r="AA164" s="20"/>
      <c r="AB164" s="20"/>
      <c r="AC164" s="20"/>
      <c r="AD164" s="20"/>
      <c r="AE164" s="21"/>
      <c r="AF164" s="10"/>
      <c r="AG164" s="10"/>
      <c r="AH164" s="10"/>
      <c r="AI164" s="10"/>
      <c r="AJ164" s="10"/>
      <c r="AK164" s="10"/>
      <c r="AL164" s="10"/>
      <c r="AM164" s="10"/>
      <c r="AN164" s="10"/>
      <c r="AO164" s="10"/>
      <c r="AP164" s="10"/>
      <c r="AQ164" s="10"/>
      <c r="AR164" s="10"/>
      <c r="AS164" s="10"/>
      <c r="AT164" s="10"/>
      <c r="AU164" s="10"/>
      <c r="AV164" s="10"/>
      <c r="AW164" s="10"/>
      <c r="AX164" s="10"/>
      <c r="AY164" s="10"/>
      <c r="AZ164" s="10"/>
      <c r="BA164" s="10"/>
      <c r="BB164" s="10"/>
      <c r="BC164" s="10"/>
      <c r="BD164" s="10"/>
      <c r="BE164" s="10"/>
      <c r="BF164" s="10"/>
      <c r="BG164" s="10"/>
      <c r="BH164" s="10"/>
      <c r="BI164" s="10"/>
      <c r="BJ164" s="10"/>
      <c r="BK164" s="10"/>
      <c r="BL164" s="10"/>
      <c r="BM164" s="10"/>
      <c r="BN164" s="10"/>
      <c r="BO164" s="10"/>
      <c r="BP164" s="10"/>
      <c r="BQ164" s="10"/>
    </row>
    <row r="165" spans="1:69" s="13" customFormat="1" ht="15" customHeight="1" outlineLevel="1" x14ac:dyDescent="0.15">
      <c r="A165" s="119" t="s">
        <v>88</v>
      </c>
      <c r="B165" s="2"/>
      <c r="C165" s="2"/>
      <c r="D165" s="2"/>
      <c r="E165" s="2"/>
      <c r="F165" s="2"/>
      <c r="G165" s="2"/>
      <c r="H165" s="2"/>
      <c r="I165" s="2"/>
      <c r="J165" s="40"/>
      <c r="K165" s="369">
        <f>SUM(K163:M164)</f>
        <v>0</v>
      </c>
      <c r="L165" s="370"/>
      <c r="M165" s="371"/>
      <c r="N165" s="119" t="s">
        <v>82</v>
      </c>
      <c r="O165" s="24"/>
      <c r="P165" s="17"/>
      <c r="Q165" s="18"/>
      <c r="R165" s="11"/>
      <c r="S165" s="370">
        <f>ROUNDDOWN(K165/1.1*0.1,0)</f>
        <v>0</v>
      </c>
      <c r="T165" s="370"/>
      <c r="U165" s="370"/>
      <c r="V165" s="11"/>
      <c r="W165" s="2"/>
      <c r="X165" s="2"/>
      <c r="Y165" s="2"/>
      <c r="Z165" s="19"/>
      <c r="AA165" s="20"/>
      <c r="AB165" s="20"/>
      <c r="AC165" s="20"/>
      <c r="AD165" s="20"/>
      <c r="AE165" s="27"/>
      <c r="AF165" s="10"/>
      <c r="AG165" s="10"/>
      <c r="AH165" s="10"/>
      <c r="AI165" s="10"/>
      <c r="AJ165" s="10"/>
      <c r="AK165" s="10"/>
      <c r="AL165" s="10"/>
      <c r="AM165" s="10"/>
      <c r="AN165" s="10"/>
      <c r="AO165" s="10"/>
      <c r="AP165" s="10"/>
      <c r="AQ165" s="10"/>
      <c r="AR165" s="10"/>
      <c r="AS165" s="10"/>
      <c r="AT165" s="10"/>
      <c r="AU165" s="10"/>
      <c r="AV165" s="10"/>
      <c r="AW165" s="10"/>
      <c r="AX165" s="10"/>
      <c r="AY165" s="10"/>
      <c r="AZ165" s="10"/>
      <c r="BA165" s="10"/>
      <c r="BB165" s="10"/>
      <c r="BC165" s="10"/>
      <c r="BD165" s="10"/>
      <c r="BE165" s="10"/>
      <c r="BF165" s="10"/>
      <c r="BG165" s="10"/>
      <c r="BH165" s="10"/>
      <c r="BI165" s="10"/>
      <c r="BJ165" s="10"/>
      <c r="BK165" s="10"/>
      <c r="BL165" s="10"/>
      <c r="BM165" s="10"/>
      <c r="BN165" s="10"/>
      <c r="BO165" s="10"/>
      <c r="BP165" s="10"/>
      <c r="BQ165" s="10"/>
    </row>
    <row r="166" spans="1:69" s="13" customFormat="1" ht="15" customHeight="1" outlineLevel="1" x14ac:dyDescent="0.15">
      <c r="A166" s="119" t="s">
        <v>28</v>
      </c>
      <c r="B166" s="2"/>
      <c r="C166" s="2"/>
      <c r="D166" s="2"/>
      <c r="E166" s="2"/>
      <c r="F166" s="2"/>
      <c r="G166" s="2"/>
      <c r="H166" s="2"/>
      <c r="I166" s="2"/>
      <c r="J166" s="40"/>
      <c r="K166" s="369">
        <f>IFERROR(IF(N166="",0,K165*N166),0)</f>
        <v>0</v>
      </c>
      <c r="L166" s="370"/>
      <c r="M166" s="371"/>
      <c r="N166" s="19">
        <f>IFERROR(IF($H$150="利用あり",Z4-P4,0),"")</f>
        <v>0</v>
      </c>
      <c r="O166" s="24" t="s">
        <v>140</v>
      </c>
      <c r="P166" s="17"/>
      <c r="Q166" s="111"/>
      <c r="R166" s="40"/>
      <c r="S166" s="339" t="s">
        <v>82</v>
      </c>
      <c r="T166" s="339"/>
      <c r="U166" s="339"/>
      <c r="V166" s="339"/>
      <c r="W166" s="370">
        <f>ROUNDDOWN(K166/1.1*0.1,0)</f>
        <v>0</v>
      </c>
      <c r="X166" s="370"/>
      <c r="Y166" s="370"/>
      <c r="Z166" s="19"/>
      <c r="AA166" s="20"/>
      <c r="AB166" s="20"/>
      <c r="AC166" s="20"/>
      <c r="AD166" s="20"/>
      <c r="AE166" s="27"/>
      <c r="AF166" s="10"/>
      <c r="AG166" s="10"/>
      <c r="AH166" s="10"/>
      <c r="AI166" s="10"/>
      <c r="AJ166" s="10"/>
      <c r="AK166" s="10"/>
      <c r="AL166" s="10"/>
      <c r="AM166" s="10"/>
      <c r="AN166" s="10"/>
      <c r="AO166" s="10"/>
      <c r="AP166" s="10"/>
      <c r="AQ166" s="10"/>
      <c r="AR166" s="10"/>
      <c r="AS166" s="10"/>
      <c r="AT166" s="10"/>
      <c r="AU166" s="10"/>
      <c r="AV166" s="10"/>
      <c r="AW166" s="10"/>
      <c r="AX166" s="10"/>
      <c r="AY166" s="10"/>
      <c r="AZ166" s="10"/>
      <c r="BA166" s="10"/>
      <c r="BB166" s="10"/>
      <c r="BC166" s="10"/>
      <c r="BD166" s="10"/>
      <c r="BE166" s="10"/>
      <c r="BF166" s="10"/>
      <c r="BG166" s="10"/>
      <c r="BH166" s="10"/>
      <c r="BI166" s="10"/>
      <c r="BJ166" s="10"/>
      <c r="BK166" s="10"/>
      <c r="BL166" s="10"/>
      <c r="BM166" s="10"/>
      <c r="BN166" s="10"/>
      <c r="BO166" s="10"/>
      <c r="BP166" s="10"/>
      <c r="BQ166" s="10"/>
    </row>
    <row r="167" spans="1:69" s="13" customFormat="1" ht="15" customHeight="1" outlineLevel="1" x14ac:dyDescent="0.15">
      <c r="A167" s="133"/>
      <c r="B167" s="4"/>
      <c r="C167" s="4"/>
      <c r="D167" s="4"/>
      <c r="E167" s="4"/>
      <c r="F167" s="4"/>
      <c r="G167" s="4"/>
      <c r="H167" s="4"/>
      <c r="I167" s="4"/>
      <c r="J167" s="4"/>
      <c r="K167" s="26"/>
      <c r="L167" s="26"/>
      <c r="N167" s="31"/>
      <c r="O167" s="31"/>
      <c r="P167" s="31"/>
      <c r="Q167" s="10"/>
      <c r="R167" s="28"/>
      <c r="S167" s="42"/>
      <c r="T167" s="112"/>
      <c r="V167" s="112"/>
      <c r="Z167" s="28"/>
      <c r="AA167" s="28"/>
      <c r="AB167" s="28"/>
      <c r="AC167" s="28"/>
      <c r="AD167" s="28"/>
      <c r="AE167" s="28"/>
      <c r="AF167" s="10"/>
      <c r="AG167" s="10"/>
      <c r="AH167" s="10"/>
      <c r="AI167" s="10"/>
      <c r="AJ167" s="10"/>
      <c r="AK167" s="10"/>
      <c r="AL167" s="10"/>
      <c r="AM167" s="10"/>
      <c r="AN167" s="10"/>
      <c r="AO167" s="10"/>
      <c r="AP167" s="10"/>
      <c r="AQ167" s="10"/>
      <c r="AR167" s="10"/>
      <c r="AS167" s="10"/>
      <c r="AT167" s="10"/>
      <c r="AU167" s="10"/>
      <c r="AV167" s="10"/>
      <c r="AW167" s="10"/>
      <c r="AX167" s="10"/>
      <c r="AY167" s="10"/>
      <c r="AZ167" s="10"/>
      <c r="BA167" s="10"/>
      <c r="BB167" s="10"/>
      <c r="BC167" s="10"/>
      <c r="BD167" s="10"/>
      <c r="BE167" s="10"/>
      <c r="BF167" s="10"/>
      <c r="BG167" s="10"/>
      <c r="BH167" s="10"/>
      <c r="BI167" s="10"/>
      <c r="BJ167" s="10"/>
      <c r="BK167" s="10"/>
      <c r="BL167" s="10"/>
      <c r="BM167" s="10"/>
      <c r="BN167" s="10"/>
      <c r="BO167" s="10"/>
      <c r="BP167" s="10"/>
      <c r="BQ167" s="10"/>
    </row>
    <row r="168" spans="1:69" s="13" customFormat="1" ht="15" customHeight="1" x14ac:dyDescent="0.15">
      <c r="A168" s="10" t="s">
        <v>141</v>
      </c>
      <c r="B168" s="4"/>
      <c r="C168" s="4"/>
      <c r="D168" s="4"/>
      <c r="E168" s="4"/>
      <c r="F168" s="4"/>
      <c r="G168" s="4"/>
      <c r="H168" s="4"/>
      <c r="I168" s="4"/>
      <c r="J168" s="4"/>
      <c r="K168" s="26"/>
      <c r="L168" s="26"/>
      <c r="N168" s="31"/>
      <c r="O168" s="31"/>
      <c r="P168" s="31"/>
      <c r="Q168" s="10"/>
      <c r="R168" s="28"/>
      <c r="S168" s="42"/>
      <c r="T168" s="112"/>
      <c r="V168" s="112"/>
      <c r="Z168" s="28"/>
      <c r="AA168" s="28"/>
      <c r="AB168" s="28"/>
      <c r="AC168" s="28"/>
      <c r="AD168" s="28"/>
      <c r="AE168" s="28"/>
      <c r="AF168" s="10"/>
      <c r="AG168" s="10"/>
      <c r="AH168" s="10"/>
      <c r="AI168" s="10"/>
      <c r="AJ168" s="10"/>
      <c r="AK168" s="10"/>
      <c r="AL168" s="10"/>
      <c r="AM168" s="10"/>
      <c r="AN168" s="10"/>
      <c r="AO168" s="10"/>
      <c r="AP168" s="10"/>
      <c r="AQ168" s="10"/>
      <c r="AR168" s="10"/>
      <c r="AS168" s="10"/>
      <c r="AT168" s="10"/>
      <c r="AU168" s="10"/>
      <c r="AV168" s="10"/>
      <c r="AW168" s="10"/>
      <c r="AX168" s="10"/>
      <c r="AY168" s="10"/>
      <c r="AZ168" s="10"/>
      <c r="BA168" s="10"/>
      <c r="BB168" s="10"/>
      <c r="BC168" s="10"/>
      <c r="BD168" s="10"/>
      <c r="BE168" s="10"/>
      <c r="BF168" s="10"/>
      <c r="BG168" s="10"/>
      <c r="BH168" s="10"/>
      <c r="BI168" s="10"/>
      <c r="BJ168" s="10"/>
      <c r="BK168" s="10"/>
      <c r="BL168" s="10"/>
      <c r="BM168" s="10"/>
      <c r="BN168" s="10"/>
      <c r="BO168" s="10"/>
      <c r="BP168" s="10"/>
      <c r="BQ168" s="10"/>
    </row>
    <row r="169" spans="1:69" s="13" customFormat="1" ht="15" customHeight="1" x14ac:dyDescent="0.15">
      <c r="A169" s="361" t="s">
        <v>0</v>
      </c>
      <c r="B169" s="362"/>
      <c r="C169" s="362"/>
      <c r="D169" s="362"/>
      <c r="E169" s="362"/>
      <c r="F169" s="362"/>
      <c r="G169" s="362"/>
      <c r="H169" s="362"/>
      <c r="I169" s="362"/>
      <c r="J169" s="362"/>
      <c r="K169" s="361" t="s">
        <v>61</v>
      </c>
      <c r="L169" s="362"/>
      <c r="M169" s="363"/>
      <c r="N169" s="361" t="s">
        <v>32</v>
      </c>
      <c r="O169" s="362"/>
      <c r="P169" s="362"/>
      <c r="Q169" s="362"/>
      <c r="R169" s="362"/>
      <c r="S169" s="362"/>
      <c r="T169" s="362"/>
      <c r="U169" s="362"/>
      <c r="V169" s="362"/>
      <c r="W169" s="362"/>
      <c r="X169" s="362"/>
      <c r="Y169" s="362"/>
      <c r="Z169" s="364" t="s">
        <v>62</v>
      </c>
      <c r="AA169" s="365"/>
      <c r="AB169" s="365"/>
      <c r="AC169" s="365"/>
      <c r="AD169" s="365"/>
      <c r="AE169" s="366"/>
      <c r="AF169" s="10"/>
      <c r="AG169" s="10"/>
      <c r="AH169" s="10"/>
      <c r="AI169" s="10"/>
      <c r="AJ169" s="10"/>
      <c r="AK169" s="10"/>
      <c r="AL169" s="10"/>
      <c r="AM169" s="10"/>
      <c r="AN169" s="10"/>
      <c r="AO169" s="10"/>
      <c r="AP169" s="10"/>
      <c r="AQ169" s="10"/>
      <c r="AR169" s="10"/>
      <c r="AS169" s="10"/>
      <c r="AT169" s="10"/>
      <c r="AU169" s="10"/>
      <c r="AV169" s="10"/>
      <c r="AW169" s="10"/>
      <c r="AX169" s="10"/>
      <c r="AY169" s="10"/>
      <c r="AZ169" s="10"/>
      <c r="BA169" s="10"/>
      <c r="BB169" s="10"/>
      <c r="BC169" s="10"/>
      <c r="BD169" s="10"/>
      <c r="BE169" s="10"/>
      <c r="BF169" s="10"/>
      <c r="BG169" s="10"/>
      <c r="BH169" s="10"/>
      <c r="BI169" s="10"/>
      <c r="BJ169" s="10"/>
      <c r="BK169" s="10"/>
      <c r="BL169" s="10"/>
      <c r="BM169" s="10"/>
      <c r="BN169" s="10"/>
      <c r="BO169" s="10"/>
      <c r="BP169" s="10"/>
      <c r="BQ169" s="10"/>
    </row>
    <row r="170" spans="1:69" s="13" customFormat="1" ht="15" customHeight="1" x14ac:dyDescent="0.15">
      <c r="A170" s="341" t="s">
        <v>63</v>
      </c>
      <c r="B170" s="124" t="s">
        <v>64</v>
      </c>
      <c r="C170" s="367" t="s">
        <v>142</v>
      </c>
      <c r="D170" s="367"/>
      <c r="E170" s="367"/>
      <c r="F170" s="367"/>
      <c r="G170" s="367"/>
      <c r="H170" s="367"/>
      <c r="I170" s="367"/>
      <c r="J170" s="368"/>
      <c r="K170" s="369">
        <f>ROUNDDOWN(N170*R170*U170*110/100,0)</f>
        <v>33000</v>
      </c>
      <c r="L170" s="370"/>
      <c r="M170" s="371"/>
      <c r="N170" s="369">
        <v>30000</v>
      </c>
      <c r="O170" s="370"/>
      <c r="P170" s="370"/>
      <c r="Q170" s="111" t="s">
        <v>2</v>
      </c>
      <c r="R170" s="2">
        <v>1</v>
      </c>
      <c r="S170" s="110" t="s">
        <v>4</v>
      </c>
      <c r="T170" s="111" t="s">
        <v>2</v>
      </c>
      <c r="U170" s="20">
        <v>1</v>
      </c>
      <c r="V170" s="41" t="s">
        <v>137</v>
      </c>
      <c r="W170" s="339" t="str">
        <f t="shared" ref="W170" si="26">"＋消費税相当額"</f>
        <v>＋消費税相当額</v>
      </c>
      <c r="X170" s="339"/>
      <c r="Y170" s="339"/>
      <c r="Z170" s="19"/>
      <c r="AA170" s="20"/>
      <c r="AB170" s="20"/>
      <c r="AC170" s="20"/>
      <c r="AD170" s="20"/>
      <c r="AE170" s="21"/>
      <c r="AF170" s="10"/>
      <c r="AG170" s="10"/>
      <c r="AH170" s="10"/>
      <c r="AI170" s="10"/>
      <c r="AJ170" s="10"/>
      <c r="AK170" s="10"/>
      <c r="AL170" s="10"/>
      <c r="AM170" s="10"/>
      <c r="AN170" s="10"/>
      <c r="AO170" s="10"/>
      <c r="AP170" s="10"/>
      <c r="AQ170" s="10"/>
      <c r="AR170" s="10"/>
      <c r="AS170" s="10"/>
      <c r="AT170" s="10"/>
      <c r="AU170" s="10"/>
      <c r="AV170" s="10"/>
      <c r="AW170" s="10"/>
      <c r="AX170" s="10"/>
      <c r="AY170" s="10"/>
      <c r="AZ170" s="10"/>
      <c r="BA170" s="10"/>
      <c r="BB170" s="10"/>
      <c r="BC170" s="10"/>
      <c r="BD170" s="10"/>
      <c r="BE170" s="10"/>
      <c r="BF170" s="10"/>
      <c r="BG170" s="10"/>
      <c r="BH170" s="10"/>
      <c r="BI170" s="10"/>
      <c r="BJ170" s="10"/>
      <c r="BK170" s="10"/>
      <c r="BL170" s="10"/>
      <c r="BM170" s="10"/>
      <c r="BN170" s="10"/>
      <c r="BO170" s="10"/>
      <c r="BP170" s="10"/>
      <c r="BQ170" s="10"/>
    </row>
    <row r="171" spans="1:69" s="13" customFormat="1" ht="15" customHeight="1" x14ac:dyDescent="0.15">
      <c r="A171" s="341"/>
      <c r="B171" s="124" t="s">
        <v>67</v>
      </c>
      <c r="C171" s="367" t="s">
        <v>23</v>
      </c>
      <c r="D171" s="367"/>
      <c r="E171" s="367"/>
      <c r="F171" s="367"/>
      <c r="G171" s="367"/>
      <c r="H171" s="367"/>
      <c r="I171" s="367"/>
      <c r="J171" s="368"/>
      <c r="K171" s="369">
        <f>ROUNDDOWN(K170*$AJ$3,0)</f>
        <v>6600</v>
      </c>
      <c r="L171" s="370"/>
      <c r="M171" s="371"/>
      <c r="N171" s="22" t="s">
        <v>121</v>
      </c>
      <c r="O171" s="17"/>
      <c r="P171" s="17"/>
      <c r="Q171" s="18"/>
      <c r="R171" s="11"/>
      <c r="S171" s="110"/>
      <c r="T171" s="11"/>
      <c r="U171" s="11"/>
      <c r="V171" s="11"/>
      <c r="W171" s="2"/>
      <c r="X171" s="2"/>
      <c r="Y171" s="2"/>
      <c r="Z171" s="19"/>
      <c r="AA171" s="20"/>
      <c r="AB171" s="20"/>
      <c r="AC171" s="20"/>
      <c r="AD171" s="20"/>
      <c r="AE171" s="21"/>
      <c r="AF171" s="10"/>
      <c r="AG171" s="10"/>
      <c r="AH171" s="10"/>
      <c r="AI171" s="10"/>
      <c r="AJ171" s="10"/>
      <c r="AK171" s="10"/>
      <c r="AL171" s="10"/>
      <c r="AM171" s="10"/>
      <c r="AN171" s="10"/>
      <c r="AO171" s="10"/>
      <c r="AP171" s="10"/>
      <c r="AQ171" s="10"/>
      <c r="AR171" s="10"/>
      <c r="AS171" s="10"/>
      <c r="AT171" s="10"/>
      <c r="AU171" s="10"/>
      <c r="AV171" s="10"/>
      <c r="AW171" s="10"/>
      <c r="AX171" s="10"/>
      <c r="AY171" s="10"/>
      <c r="AZ171" s="10"/>
      <c r="BA171" s="10"/>
      <c r="BB171" s="10"/>
      <c r="BC171" s="10"/>
      <c r="BD171" s="10"/>
      <c r="BE171" s="10"/>
      <c r="BF171" s="10"/>
      <c r="BG171" s="10"/>
      <c r="BH171" s="10"/>
      <c r="BI171" s="10"/>
      <c r="BJ171" s="10"/>
      <c r="BK171" s="10"/>
      <c r="BL171" s="10"/>
      <c r="BM171" s="10"/>
      <c r="BN171" s="10"/>
      <c r="BO171" s="10"/>
      <c r="BP171" s="10"/>
      <c r="BQ171" s="10"/>
    </row>
    <row r="172" spans="1:69" ht="15" customHeight="1" x14ac:dyDescent="0.15">
      <c r="A172" s="341"/>
      <c r="B172" s="2" t="s">
        <v>78</v>
      </c>
      <c r="C172" s="2"/>
      <c r="D172" s="2"/>
      <c r="E172" s="2"/>
      <c r="F172" s="2"/>
      <c r="G172" s="2"/>
      <c r="H172" s="2"/>
      <c r="I172" s="2"/>
      <c r="J172" s="2"/>
      <c r="K172" s="369">
        <f>SUM(K170:M171)</f>
        <v>39600</v>
      </c>
      <c r="L172" s="370"/>
      <c r="M172" s="371"/>
      <c r="N172" s="22" t="s">
        <v>117</v>
      </c>
      <c r="O172" s="17"/>
      <c r="P172" s="17"/>
      <c r="Q172" s="18"/>
      <c r="R172" s="11"/>
      <c r="S172" s="11"/>
      <c r="T172" s="11"/>
      <c r="U172" s="11"/>
      <c r="V172" s="11"/>
      <c r="W172" s="2"/>
      <c r="X172" s="2"/>
      <c r="Y172" s="2"/>
      <c r="Z172" s="19"/>
      <c r="AA172" s="20"/>
      <c r="AB172" s="20"/>
      <c r="AC172" s="20"/>
      <c r="AD172" s="20"/>
      <c r="AE172" s="21"/>
      <c r="AF172" s="10"/>
      <c r="AG172" s="10"/>
    </row>
    <row r="173" spans="1:69" ht="15" customHeight="1" x14ac:dyDescent="0.15">
      <c r="A173" s="119" t="s">
        <v>80</v>
      </c>
      <c r="B173" s="2"/>
      <c r="C173" s="2"/>
      <c r="D173" s="2"/>
      <c r="E173" s="2"/>
      <c r="F173" s="2"/>
      <c r="G173" s="2"/>
      <c r="H173" s="2"/>
      <c r="I173" s="2"/>
      <c r="J173" s="2"/>
      <c r="K173" s="369">
        <f>ROUNDDOWN(K172*$AJ$4,0)</f>
        <v>11880</v>
      </c>
      <c r="L173" s="370"/>
      <c r="M173" s="371"/>
      <c r="N173" s="22" t="s">
        <v>81</v>
      </c>
      <c r="O173" s="24"/>
      <c r="P173" s="17"/>
      <c r="Q173" s="18"/>
      <c r="R173" s="11"/>
      <c r="S173" s="11"/>
      <c r="T173" s="11"/>
      <c r="U173" s="11"/>
      <c r="V173" s="11"/>
      <c r="W173" s="2"/>
      <c r="X173" s="2"/>
      <c r="Y173" s="2"/>
      <c r="Z173" s="19"/>
      <c r="AA173" s="20"/>
      <c r="AB173" s="20"/>
      <c r="AC173" s="20"/>
      <c r="AD173" s="20"/>
      <c r="AE173" s="21"/>
      <c r="AF173" s="10"/>
      <c r="AG173" s="10"/>
    </row>
    <row r="174" spans="1:69" ht="15" customHeight="1" x14ac:dyDescent="0.15">
      <c r="A174" s="119" t="s">
        <v>88</v>
      </c>
      <c r="B174" s="2"/>
      <c r="C174" s="2"/>
      <c r="D174" s="2"/>
      <c r="E174" s="2"/>
      <c r="F174" s="2"/>
      <c r="G174" s="2"/>
      <c r="H174" s="2"/>
      <c r="I174" s="2"/>
      <c r="J174" s="2"/>
      <c r="K174" s="369">
        <f>SUM(K172:M173)</f>
        <v>51480</v>
      </c>
      <c r="L174" s="370"/>
      <c r="M174" s="371"/>
      <c r="N174" s="119" t="s">
        <v>82</v>
      </c>
      <c r="O174" s="24"/>
      <c r="P174" s="17"/>
      <c r="Q174" s="18"/>
      <c r="R174" s="11"/>
      <c r="S174" s="370">
        <f>ROUNDDOWN(K174/1.1*0.1,0)</f>
        <v>4680</v>
      </c>
      <c r="T174" s="370"/>
      <c r="U174" s="370"/>
      <c r="V174" s="11"/>
      <c r="W174" s="2"/>
      <c r="X174" s="2"/>
      <c r="Y174" s="2"/>
      <c r="Z174" s="19"/>
      <c r="AA174" s="20"/>
      <c r="AB174" s="20"/>
      <c r="AC174" s="20"/>
      <c r="AD174" s="20"/>
      <c r="AE174" s="27"/>
      <c r="AF174" s="10"/>
      <c r="AG174" s="10"/>
    </row>
    <row r="175" spans="1:69" ht="15" customHeight="1" x14ac:dyDescent="0.15">
      <c r="A175" s="119" t="s">
        <v>28</v>
      </c>
      <c r="B175" s="2"/>
      <c r="C175" s="2"/>
      <c r="D175" s="2"/>
      <c r="E175" s="2"/>
      <c r="F175" s="2"/>
      <c r="G175" s="2"/>
      <c r="H175" s="2"/>
      <c r="I175" s="2"/>
      <c r="J175" s="2"/>
      <c r="K175" s="369">
        <f>K174*N175*Q175</f>
        <v>0</v>
      </c>
      <c r="L175" s="370"/>
      <c r="M175" s="371"/>
      <c r="N175" s="2">
        <f>'ポイント表(Ver.2.0)'!$C$10</f>
        <v>0</v>
      </c>
      <c r="O175" s="110" t="s">
        <v>4</v>
      </c>
      <c r="P175" s="111" t="s">
        <v>2</v>
      </c>
      <c r="Q175" s="20">
        <v>1</v>
      </c>
      <c r="R175" s="17" t="s">
        <v>143</v>
      </c>
      <c r="S175" s="339" t="s">
        <v>82</v>
      </c>
      <c r="T175" s="339"/>
      <c r="U175" s="339"/>
      <c r="V175" s="339"/>
      <c r="W175" s="370">
        <f>ROUNDDOWN(K175/1.1*0.1,0)</f>
        <v>0</v>
      </c>
      <c r="X175" s="370"/>
      <c r="Y175" s="370"/>
      <c r="Z175" s="19"/>
      <c r="AA175" s="20"/>
      <c r="AB175" s="20"/>
      <c r="AC175" s="20"/>
      <c r="AD175" s="20"/>
      <c r="AE175" s="27"/>
      <c r="AF175" s="10"/>
      <c r="AG175" s="10"/>
    </row>
    <row r="176" spans="1:69" ht="15" customHeight="1" x14ac:dyDescent="0.15">
      <c r="B176" s="10"/>
      <c r="M176" s="14"/>
      <c r="N176" s="15"/>
      <c r="O176" s="4"/>
      <c r="AC176" s="10"/>
      <c r="AF176" s="10"/>
      <c r="AG176" s="10"/>
    </row>
    <row r="177" spans="1:33" ht="15" customHeight="1" x14ac:dyDescent="0.15">
      <c r="A177" s="393" t="s">
        <v>211</v>
      </c>
      <c r="B177" s="394"/>
      <c r="C177" s="394"/>
      <c r="D177" s="394"/>
      <c r="E177" s="394"/>
      <c r="F177" s="394"/>
      <c r="G177" s="394"/>
      <c r="H177" s="394"/>
      <c r="I177" s="394"/>
      <c r="J177" s="394"/>
      <c r="K177" s="394"/>
      <c r="L177" s="394"/>
      <c r="M177" s="394"/>
      <c r="N177" s="394"/>
      <c r="O177" s="394"/>
      <c r="P177" s="394"/>
      <c r="Q177" s="394"/>
      <c r="R177" s="394"/>
      <c r="S177" s="394"/>
      <c r="T177" s="394"/>
      <c r="U177" s="394"/>
      <c r="V177" s="394"/>
      <c r="W177" s="394"/>
      <c r="X177" s="394"/>
      <c r="Y177" s="394"/>
      <c r="Z177" s="394"/>
      <c r="AA177" s="394"/>
      <c r="AB177" s="394"/>
      <c r="AC177" s="394"/>
      <c r="AD177" s="394"/>
      <c r="AE177" s="395"/>
      <c r="AF177" s="10"/>
      <c r="AG177" s="10"/>
    </row>
    <row r="178" spans="1:33" ht="15" customHeight="1" x14ac:dyDescent="0.15">
      <c r="A178" s="396"/>
      <c r="B178" s="397"/>
      <c r="C178" s="397"/>
      <c r="D178" s="397"/>
      <c r="E178" s="397"/>
      <c r="F178" s="397"/>
      <c r="G178" s="397"/>
      <c r="H178" s="397"/>
      <c r="I178" s="397"/>
      <c r="J178" s="397"/>
      <c r="K178" s="397"/>
      <c r="L178" s="397"/>
      <c r="M178" s="397"/>
      <c r="N178" s="397"/>
      <c r="O178" s="397"/>
      <c r="P178" s="397"/>
      <c r="Q178" s="397"/>
      <c r="R178" s="397"/>
      <c r="S178" s="397"/>
      <c r="T178" s="397"/>
      <c r="U178" s="397"/>
      <c r="V178" s="397"/>
      <c r="W178" s="397"/>
      <c r="X178" s="397"/>
      <c r="Y178" s="397"/>
      <c r="Z178" s="397"/>
      <c r="AA178" s="397"/>
      <c r="AB178" s="397"/>
      <c r="AC178" s="397"/>
      <c r="AD178" s="397"/>
      <c r="AE178" s="398"/>
      <c r="AF178" s="10"/>
      <c r="AG178" s="10"/>
    </row>
    <row r="179" spans="1:33" ht="15" customHeight="1" x14ac:dyDescent="0.15">
      <c r="A179" s="396"/>
      <c r="B179" s="397"/>
      <c r="C179" s="397"/>
      <c r="D179" s="397"/>
      <c r="E179" s="397"/>
      <c r="F179" s="397"/>
      <c r="G179" s="397"/>
      <c r="H179" s="397"/>
      <c r="I179" s="397"/>
      <c r="J179" s="397"/>
      <c r="K179" s="397"/>
      <c r="L179" s="397"/>
      <c r="M179" s="397"/>
      <c r="N179" s="397"/>
      <c r="O179" s="397"/>
      <c r="P179" s="397"/>
      <c r="Q179" s="397"/>
      <c r="R179" s="397"/>
      <c r="S179" s="397"/>
      <c r="T179" s="397"/>
      <c r="U179" s="397"/>
      <c r="V179" s="397"/>
      <c r="W179" s="397"/>
      <c r="X179" s="397"/>
      <c r="Y179" s="397"/>
      <c r="Z179" s="397"/>
      <c r="AA179" s="397"/>
      <c r="AB179" s="397"/>
      <c r="AC179" s="397"/>
      <c r="AD179" s="397"/>
      <c r="AE179" s="398"/>
      <c r="AF179" s="10"/>
      <c r="AG179" s="10"/>
    </row>
    <row r="180" spans="1:33" ht="15" customHeight="1" x14ac:dyDescent="0.15">
      <c r="A180" s="396"/>
      <c r="B180" s="397"/>
      <c r="C180" s="397"/>
      <c r="D180" s="397"/>
      <c r="E180" s="397"/>
      <c r="F180" s="397"/>
      <c r="G180" s="397"/>
      <c r="H180" s="397"/>
      <c r="I180" s="397"/>
      <c r="J180" s="397"/>
      <c r="K180" s="397"/>
      <c r="L180" s="397"/>
      <c r="M180" s="397"/>
      <c r="N180" s="397"/>
      <c r="O180" s="397"/>
      <c r="P180" s="397"/>
      <c r="Q180" s="397"/>
      <c r="R180" s="397"/>
      <c r="S180" s="397"/>
      <c r="T180" s="397"/>
      <c r="U180" s="397"/>
      <c r="V180" s="397"/>
      <c r="W180" s="397"/>
      <c r="X180" s="397"/>
      <c r="Y180" s="397"/>
      <c r="Z180" s="397"/>
      <c r="AA180" s="397"/>
      <c r="AB180" s="397"/>
      <c r="AC180" s="397"/>
      <c r="AD180" s="397"/>
      <c r="AE180" s="398"/>
      <c r="AF180" s="10"/>
      <c r="AG180" s="10"/>
    </row>
    <row r="181" spans="1:33" ht="15" customHeight="1" x14ac:dyDescent="0.15">
      <c r="A181" s="396"/>
      <c r="B181" s="397"/>
      <c r="C181" s="397"/>
      <c r="D181" s="397"/>
      <c r="E181" s="397"/>
      <c r="F181" s="397"/>
      <c r="G181" s="397"/>
      <c r="H181" s="397"/>
      <c r="I181" s="397"/>
      <c r="J181" s="397"/>
      <c r="K181" s="397"/>
      <c r="L181" s="397"/>
      <c r="M181" s="397"/>
      <c r="N181" s="397"/>
      <c r="O181" s="397"/>
      <c r="P181" s="397"/>
      <c r="Q181" s="397"/>
      <c r="R181" s="397"/>
      <c r="S181" s="397"/>
      <c r="T181" s="397"/>
      <c r="U181" s="397"/>
      <c r="V181" s="397"/>
      <c r="W181" s="397"/>
      <c r="X181" s="397"/>
      <c r="Y181" s="397"/>
      <c r="Z181" s="397"/>
      <c r="AA181" s="397"/>
      <c r="AB181" s="397"/>
      <c r="AC181" s="397"/>
      <c r="AD181" s="397"/>
      <c r="AE181" s="398"/>
      <c r="AF181" s="10"/>
      <c r="AG181" s="10"/>
    </row>
    <row r="182" spans="1:33" ht="15" customHeight="1" x14ac:dyDescent="0.15">
      <c r="A182" s="399"/>
      <c r="B182" s="400"/>
      <c r="C182" s="400"/>
      <c r="D182" s="400"/>
      <c r="E182" s="400"/>
      <c r="F182" s="400"/>
      <c r="G182" s="400"/>
      <c r="H182" s="400"/>
      <c r="I182" s="400"/>
      <c r="J182" s="400"/>
      <c r="K182" s="400"/>
      <c r="L182" s="400"/>
      <c r="M182" s="400"/>
      <c r="N182" s="400"/>
      <c r="O182" s="400"/>
      <c r="P182" s="400"/>
      <c r="Q182" s="400"/>
      <c r="R182" s="400"/>
      <c r="S182" s="400"/>
      <c r="T182" s="400"/>
      <c r="U182" s="400"/>
      <c r="V182" s="400"/>
      <c r="W182" s="400"/>
      <c r="X182" s="400"/>
      <c r="Y182" s="400"/>
      <c r="Z182" s="400"/>
      <c r="AA182" s="400"/>
      <c r="AB182" s="400"/>
      <c r="AC182" s="400"/>
      <c r="AD182" s="400"/>
      <c r="AE182" s="401"/>
    </row>
  </sheetData>
  <sheetProtection algorithmName="SHA-512" hashValue="bkDuLbkeGflyuB8DGO0Wqi5sP03zxsKF8vbJYWi4IQ2Ig25Db2S0oZa4Xrq38kqQQmkCwdwTfJOei8z145rD6Q==" saltValue="QAo35T0BuqqxRJ+SOf0uVw==" spinCount="100000" sheet="1" objects="1" scenarios="1"/>
  <mergeCells count="425">
    <mergeCell ref="A177:AE182"/>
    <mergeCell ref="K173:M173"/>
    <mergeCell ref="K174:M174"/>
    <mergeCell ref="S174:U174"/>
    <mergeCell ref="K175:M175"/>
    <mergeCell ref="S175:V175"/>
    <mergeCell ref="W175:Y175"/>
    <mergeCell ref="Z169:AE169"/>
    <mergeCell ref="A170:A172"/>
    <mergeCell ref="C170:J170"/>
    <mergeCell ref="K170:M170"/>
    <mergeCell ref="N170:P170"/>
    <mergeCell ref="W170:Y170"/>
    <mergeCell ref="C171:J171"/>
    <mergeCell ref="K171:M171"/>
    <mergeCell ref="K172:M172"/>
    <mergeCell ref="K166:M166"/>
    <mergeCell ref="S166:V166"/>
    <mergeCell ref="W166:Y166"/>
    <mergeCell ref="A169:J169"/>
    <mergeCell ref="K169:M169"/>
    <mergeCell ref="N169:Y169"/>
    <mergeCell ref="C162:J162"/>
    <mergeCell ref="K162:M162"/>
    <mergeCell ref="K163:M163"/>
    <mergeCell ref="K164:M164"/>
    <mergeCell ref="K165:M165"/>
    <mergeCell ref="S165:U165"/>
    <mergeCell ref="A160:J160"/>
    <mergeCell ref="K160:M160"/>
    <mergeCell ref="N160:Y160"/>
    <mergeCell ref="Z160:AE160"/>
    <mergeCell ref="A161:A163"/>
    <mergeCell ref="C161:J161"/>
    <mergeCell ref="K161:M161"/>
    <mergeCell ref="N161:P161"/>
    <mergeCell ref="T161:V161"/>
    <mergeCell ref="K156:M156"/>
    <mergeCell ref="K157:M157"/>
    <mergeCell ref="S157:U157"/>
    <mergeCell ref="A158:J158"/>
    <mergeCell ref="K158:M158"/>
    <mergeCell ref="S158:V158"/>
    <mergeCell ref="A152:J152"/>
    <mergeCell ref="K152:M152"/>
    <mergeCell ref="N152:Y152"/>
    <mergeCell ref="W158:Y158"/>
    <mergeCell ref="Z152:AE152"/>
    <mergeCell ref="A153:A155"/>
    <mergeCell ref="C153:J153"/>
    <mergeCell ref="K153:M153"/>
    <mergeCell ref="N153:P153"/>
    <mergeCell ref="U153:W153"/>
    <mergeCell ref="C154:J154"/>
    <mergeCell ref="K147:M147"/>
    <mergeCell ref="K148:M148"/>
    <mergeCell ref="S148:U148"/>
    <mergeCell ref="H150:J150"/>
    <mergeCell ref="G151:I151"/>
    <mergeCell ref="K151:M151"/>
    <mergeCell ref="K154:M154"/>
    <mergeCell ref="K155:M155"/>
    <mergeCell ref="A143:A146"/>
    <mergeCell ref="C143:J143"/>
    <mergeCell ref="K143:M143"/>
    <mergeCell ref="N143:P143"/>
    <mergeCell ref="T143:V143"/>
    <mergeCell ref="K146:M146"/>
    <mergeCell ref="K137:M137"/>
    <mergeCell ref="K138:M138"/>
    <mergeCell ref="S138:U138"/>
    <mergeCell ref="K139:M139"/>
    <mergeCell ref="S139:V139"/>
    <mergeCell ref="C144:J144"/>
    <mergeCell ref="K144:M144"/>
    <mergeCell ref="N144:P144"/>
    <mergeCell ref="T144:V144"/>
    <mergeCell ref="C145:J145"/>
    <mergeCell ref="K145:M145"/>
    <mergeCell ref="A142:J142"/>
    <mergeCell ref="K142:M142"/>
    <mergeCell ref="N142:Y142"/>
    <mergeCell ref="W139:Y139"/>
    <mergeCell ref="A134:A136"/>
    <mergeCell ref="C134:J134"/>
    <mergeCell ref="K134:M134"/>
    <mergeCell ref="N134:P134"/>
    <mergeCell ref="W134:Y134"/>
    <mergeCell ref="C135:J135"/>
    <mergeCell ref="Z142:AE142"/>
    <mergeCell ref="K129:M129"/>
    <mergeCell ref="K130:M130"/>
    <mergeCell ref="S130:U130"/>
    <mergeCell ref="K135:M135"/>
    <mergeCell ref="K136:M136"/>
    <mergeCell ref="Z124:AE124"/>
    <mergeCell ref="A133:J133"/>
    <mergeCell ref="K133:M133"/>
    <mergeCell ref="N133:Y133"/>
    <mergeCell ref="A125:A128"/>
    <mergeCell ref="C125:J125"/>
    <mergeCell ref="K125:M125"/>
    <mergeCell ref="N125:P125"/>
    <mergeCell ref="W125:Y125"/>
    <mergeCell ref="C126:J126"/>
    <mergeCell ref="K126:M126"/>
    <mergeCell ref="N126:P126"/>
    <mergeCell ref="W126:Y126"/>
    <mergeCell ref="C127:J127"/>
    <mergeCell ref="K127:M127"/>
    <mergeCell ref="K128:M128"/>
    <mergeCell ref="Z133:AE133"/>
    <mergeCell ref="K121:M121"/>
    <mergeCell ref="S121:V121"/>
    <mergeCell ref="W121:Y121"/>
    <mergeCell ref="A124:J124"/>
    <mergeCell ref="K124:M124"/>
    <mergeCell ref="N124:Y124"/>
    <mergeCell ref="C117:J117"/>
    <mergeCell ref="K117:M117"/>
    <mergeCell ref="K118:M118"/>
    <mergeCell ref="K119:M119"/>
    <mergeCell ref="K120:M120"/>
    <mergeCell ref="S120:U120"/>
    <mergeCell ref="A115:J115"/>
    <mergeCell ref="K115:M115"/>
    <mergeCell ref="N115:Y115"/>
    <mergeCell ref="Z115:AE115"/>
    <mergeCell ref="A116:A118"/>
    <mergeCell ref="C116:J116"/>
    <mergeCell ref="K116:M116"/>
    <mergeCell ref="N116:P116"/>
    <mergeCell ref="W116:Y116"/>
    <mergeCell ref="K110:M110"/>
    <mergeCell ref="K111:M111"/>
    <mergeCell ref="S111:U111"/>
    <mergeCell ref="A112:J112"/>
    <mergeCell ref="K112:M112"/>
    <mergeCell ref="S112:V112"/>
    <mergeCell ref="W103:Y103"/>
    <mergeCell ref="A106:J106"/>
    <mergeCell ref="K106:M106"/>
    <mergeCell ref="N106:Y106"/>
    <mergeCell ref="W112:Y112"/>
    <mergeCell ref="Z106:AE106"/>
    <mergeCell ref="A107:A109"/>
    <mergeCell ref="K107:M107"/>
    <mergeCell ref="N107:P107"/>
    <mergeCell ref="W107:Y107"/>
    <mergeCell ref="K108:M108"/>
    <mergeCell ref="K99:M99"/>
    <mergeCell ref="K100:M100"/>
    <mergeCell ref="K101:M101"/>
    <mergeCell ref="K102:M102"/>
    <mergeCell ref="S102:U102"/>
    <mergeCell ref="K103:M103"/>
    <mergeCell ref="S103:V103"/>
    <mergeCell ref="K109:M109"/>
    <mergeCell ref="A97:J97"/>
    <mergeCell ref="K97:M97"/>
    <mergeCell ref="N97:Y97"/>
    <mergeCell ref="Z97:AE97"/>
    <mergeCell ref="A98:A100"/>
    <mergeCell ref="C98:J98"/>
    <mergeCell ref="K98:M98"/>
    <mergeCell ref="N98:P98"/>
    <mergeCell ref="W98:Y98"/>
    <mergeCell ref="C99:J99"/>
    <mergeCell ref="K92:M92"/>
    <mergeCell ref="K93:M93"/>
    <mergeCell ref="S93:U93"/>
    <mergeCell ref="K88:M88"/>
    <mergeCell ref="N88:P88"/>
    <mergeCell ref="W88:Y88"/>
    <mergeCell ref="C89:J89"/>
    <mergeCell ref="K89:M89"/>
    <mergeCell ref="N89:P89"/>
    <mergeCell ref="W89:Y89"/>
    <mergeCell ref="A86:A91"/>
    <mergeCell ref="C86:J86"/>
    <mergeCell ref="K86:M86"/>
    <mergeCell ref="N86:P86"/>
    <mergeCell ref="W86:Y86"/>
    <mergeCell ref="C87:J87"/>
    <mergeCell ref="K87:M87"/>
    <mergeCell ref="N87:P87"/>
    <mergeCell ref="W87:Y87"/>
    <mergeCell ref="C88:J88"/>
    <mergeCell ref="C90:J90"/>
    <mergeCell ref="K90:M90"/>
    <mergeCell ref="K91:M91"/>
    <mergeCell ref="L82:O82"/>
    <mergeCell ref="P82:S82"/>
    <mergeCell ref="T82:W82"/>
    <mergeCell ref="X82:AA82"/>
    <mergeCell ref="N84:O84"/>
    <mergeCell ref="A85:J85"/>
    <mergeCell ref="K85:M85"/>
    <mergeCell ref="N85:Y85"/>
    <mergeCell ref="Z85:AE85"/>
    <mergeCell ref="L81:O81"/>
    <mergeCell ref="P81:S81"/>
    <mergeCell ref="T81:W81"/>
    <mergeCell ref="X81:AA81"/>
    <mergeCell ref="C78:K78"/>
    <mergeCell ref="L78:O78"/>
    <mergeCell ref="P78:S78"/>
    <mergeCell ref="T78:W78"/>
    <mergeCell ref="X78:AA78"/>
    <mergeCell ref="C79:K79"/>
    <mergeCell ref="L79:O79"/>
    <mergeCell ref="P79:S79"/>
    <mergeCell ref="T79:W79"/>
    <mergeCell ref="X79:AA79"/>
    <mergeCell ref="A75:A80"/>
    <mergeCell ref="C75:K75"/>
    <mergeCell ref="L75:O75"/>
    <mergeCell ref="P75:S75"/>
    <mergeCell ref="T75:W75"/>
    <mergeCell ref="X75:AA75"/>
    <mergeCell ref="C76:K76"/>
    <mergeCell ref="L76:O76"/>
    <mergeCell ref="P76:S76"/>
    <mergeCell ref="T76:W76"/>
    <mergeCell ref="X76:AA76"/>
    <mergeCell ref="C77:K77"/>
    <mergeCell ref="L77:O77"/>
    <mergeCell ref="P77:S77"/>
    <mergeCell ref="T77:W77"/>
    <mergeCell ref="X77:AA77"/>
    <mergeCell ref="L80:O80"/>
    <mergeCell ref="P80:S80"/>
    <mergeCell ref="T80:W80"/>
    <mergeCell ref="X80:AA80"/>
    <mergeCell ref="AB71:AE74"/>
    <mergeCell ref="I72:K72"/>
    <mergeCell ref="L72:O72"/>
    <mergeCell ref="P72:S72"/>
    <mergeCell ref="T72:W72"/>
    <mergeCell ref="X72:AA72"/>
    <mergeCell ref="I73:K74"/>
    <mergeCell ref="L73:O73"/>
    <mergeCell ref="P73:S73"/>
    <mergeCell ref="T73:W73"/>
    <mergeCell ref="L74:O74"/>
    <mergeCell ref="P74:S74"/>
    <mergeCell ref="T74:W74"/>
    <mergeCell ref="X74:AA74"/>
    <mergeCell ref="A71:D74"/>
    <mergeCell ref="E71:E74"/>
    <mergeCell ref="F71:F74"/>
    <mergeCell ref="I71:K71"/>
    <mergeCell ref="L71:O71"/>
    <mergeCell ref="P71:S71"/>
    <mergeCell ref="T71:W71"/>
    <mergeCell ref="X71:AA71"/>
    <mergeCell ref="X73:AA73"/>
    <mergeCell ref="N59:Y59"/>
    <mergeCell ref="K65:M65"/>
    <mergeCell ref="K66:M66"/>
    <mergeCell ref="K67:M67"/>
    <mergeCell ref="S67:U67"/>
    <mergeCell ref="K68:M68"/>
    <mergeCell ref="O68:P68"/>
    <mergeCell ref="S68:V68"/>
    <mergeCell ref="C63:J63"/>
    <mergeCell ref="K63:M63"/>
    <mergeCell ref="N63:P63"/>
    <mergeCell ref="T63:V63"/>
    <mergeCell ref="C64:J64"/>
    <mergeCell ref="K64:M64"/>
    <mergeCell ref="W68:Y68"/>
    <mergeCell ref="Z59:AE59"/>
    <mergeCell ref="A60:A65"/>
    <mergeCell ref="C60:J60"/>
    <mergeCell ref="K60:M60"/>
    <mergeCell ref="N60:P60"/>
    <mergeCell ref="T60:V60"/>
    <mergeCell ref="K52:M52"/>
    <mergeCell ref="K53:M53"/>
    <mergeCell ref="K54:M54"/>
    <mergeCell ref="K55:M55"/>
    <mergeCell ref="S55:U55"/>
    <mergeCell ref="K56:M56"/>
    <mergeCell ref="S56:V56"/>
    <mergeCell ref="C61:J61"/>
    <mergeCell ref="K61:M61"/>
    <mergeCell ref="N61:P61"/>
    <mergeCell ref="T61:V61"/>
    <mergeCell ref="C62:J62"/>
    <mergeCell ref="K62:M62"/>
    <mergeCell ref="N62:P62"/>
    <mergeCell ref="T62:V62"/>
    <mergeCell ref="W56:Y56"/>
    <mergeCell ref="A59:J59"/>
    <mergeCell ref="K59:M59"/>
    <mergeCell ref="Z49:AE49"/>
    <mergeCell ref="A50:A53"/>
    <mergeCell ref="C50:J50"/>
    <mergeCell ref="K50:M50"/>
    <mergeCell ref="N50:P50"/>
    <mergeCell ref="W50:Y50"/>
    <mergeCell ref="C51:J51"/>
    <mergeCell ref="K51:M51"/>
    <mergeCell ref="N51:P51"/>
    <mergeCell ref="W51:Y51"/>
    <mergeCell ref="K45:M45"/>
    <mergeCell ref="S45:U45"/>
    <mergeCell ref="K46:M46"/>
    <mergeCell ref="S46:V46"/>
    <mergeCell ref="W46:Y46"/>
    <mergeCell ref="A49:J49"/>
    <mergeCell ref="K49:M49"/>
    <mergeCell ref="N49:Y49"/>
    <mergeCell ref="K41:M41"/>
    <mergeCell ref="N41:P41"/>
    <mergeCell ref="W41:Y41"/>
    <mergeCell ref="K42:M42"/>
    <mergeCell ref="K43:M43"/>
    <mergeCell ref="K44:M44"/>
    <mergeCell ref="A39:J39"/>
    <mergeCell ref="K39:M39"/>
    <mergeCell ref="N39:Y39"/>
    <mergeCell ref="Z39:AE39"/>
    <mergeCell ref="A40:A43"/>
    <mergeCell ref="C40:J40"/>
    <mergeCell ref="K40:M40"/>
    <mergeCell ref="N40:P40"/>
    <mergeCell ref="W40:Y40"/>
    <mergeCell ref="C41:J41"/>
    <mergeCell ref="Z25:AE25"/>
    <mergeCell ref="K32:M32"/>
    <mergeCell ref="K33:M33"/>
    <mergeCell ref="K34:M34"/>
    <mergeCell ref="S34:U34"/>
    <mergeCell ref="K35:M35"/>
    <mergeCell ref="W35:Y35"/>
    <mergeCell ref="C30:J30"/>
    <mergeCell ref="K30:M30"/>
    <mergeCell ref="N30:P30"/>
    <mergeCell ref="T30:V30"/>
    <mergeCell ref="C31:J31"/>
    <mergeCell ref="K31:M31"/>
    <mergeCell ref="A26:A32"/>
    <mergeCell ref="C26:J26"/>
    <mergeCell ref="K26:M26"/>
    <mergeCell ref="N26:P26"/>
    <mergeCell ref="T26:V26"/>
    <mergeCell ref="C27:J27"/>
    <mergeCell ref="K27:M27"/>
    <mergeCell ref="N27:P27"/>
    <mergeCell ref="T27:V27"/>
    <mergeCell ref="C28:J28"/>
    <mergeCell ref="K28:M28"/>
    <mergeCell ref="N28:P28"/>
    <mergeCell ref="T28:V28"/>
    <mergeCell ref="C29:J29"/>
    <mergeCell ref="K29:M29"/>
    <mergeCell ref="N29:P29"/>
    <mergeCell ref="T29:V29"/>
    <mergeCell ref="N15:P15"/>
    <mergeCell ref="T15:V15"/>
    <mergeCell ref="K20:M20"/>
    <mergeCell ref="K21:M21"/>
    <mergeCell ref="K22:M22"/>
    <mergeCell ref="S22:U22"/>
    <mergeCell ref="A25:J25"/>
    <mergeCell ref="K25:M25"/>
    <mergeCell ref="N25:Y25"/>
    <mergeCell ref="C18:J18"/>
    <mergeCell ref="K18:M18"/>
    <mergeCell ref="N18:P18"/>
    <mergeCell ref="W18:Y18"/>
    <mergeCell ref="C19:J19"/>
    <mergeCell ref="K19:M19"/>
    <mergeCell ref="A9:AE9"/>
    <mergeCell ref="A12:J12"/>
    <mergeCell ref="K12:M12"/>
    <mergeCell ref="N12:Y12"/>
    <mergeCell ref="Z12:AE12"/>
    <mergeCell ref="A13:A20"/>
    <mergeCell ref="C13:J13"/>
    <mergeCell ref="K13:M13"/>
    <mergeCell ref="N13:P13"/>
    <mergeCell ref="T13:V13"/>
    <mergeCell ref="C16:J16"/>
    <mergeCell ref="K16:M16"/>
    <mergeCell ref="N16:P16"/>
    <mergeCell ref="T16:V16"/>
    <mergeCell ref="C17:J17"/>
    <mergeCell ref="K17:M17"/>
    <mergeCell ref="N17:P17"/>
    <mergeCell ref="T17:V17"/>
    <mergeCell ref="C14:J14"/>
    <mergeCell ref="K14:M14"/>
    <mergeCell ref="N14:P14"/>
    <mergeCell ref="T14:V14"/>
    <mergeCell ref="C15:J15"/>
    <mergeCell ref="K15:M15"/>
    <mergeCell ref="AG4:AI4"/>
    <mergeCell ref="AJ4:AL4"/>
    <mergeCell ref="AM4:AO4"/>
    <mergeCell ref="AP4:AR4"/>
    <mergeCell ref="A7:J8"/>
    <mergeCell ref="L7:R8"/>
    <mergeCell ref="Y8:AB8"/>
    <mergeCell ref="AG3:AI3"/>
    <mergeCell ref="AJ3:AL3"/>
    <mergeCell ref="AM3:AO3"/>
    <mergeCell ref="AP3:AR3"/>
    <mergeCell ref="I4:K4"/>
    <mergeCell ref="L4:O4"/>
    <mergeCell ref="P4:Q4"/>
    <mergeCell ref="S4:U4"/>
    <mergeCell ref="V4:Y4"/>
    <mergeCell ref="Z4:AA4"/>
    <mergeCell ref="A1:AE2"/>
    <mergeCell ref="A3:C3"/>
    <mergeCell ref="D3:G3"/>
    <mergeCell ref="I3:K3"/>
    <mergeCell ref="L3:O3"/>
    <mergeCell ref="P3:R3"/>
    <mergeCell ref="S3:AB3"/>
    <mergeCell ref="AC3:AC4"/>
    <mergeCell ref="AD3:AE4"/>
  </mergeCells>
  <phoneticPr fontId="2"/>
  <conditionalFormatting sqref="D3:G3 L4:O4">
    <cfRule type="containsBlanks" dxfId="83" priority="45">
      <formula>LEN(TRIM(D3))=0</formula>
    </cfRule>
  </conditionalFormatting>
  <conditionalFormatting sqref="H150:J150">
    <cfRule type="containsBlanks" dxfId="82" priority="46">
      <formula>LEN(TRIM(H150))=0</formula>
    </cfRule>
  </conditionalFormatting>
  <conditionalFormatting sqref="K22:M22 S22:U22 K103 K112 K121">
    <cfRule type="cellIs" dxfId="81" priority="44" operator="equal">
      <formula>0</formula>
    </cfRule>
  </conditionalFormatting>
  <conditionalFormatting sqref="K34:M34">
    <cfRule type="cellIs" dxfId="80" priority="43" operator="equal">
      <formula>0</formula>
    </cfRule>
  </conditionalFormatting>
  <conditionalFormatting sqref="K45:M46">
    <cfRule type="cellIs" dxfId="79" priority="41" operator="equal">
      <formula>0</formula>
    </cfRule>
  </conditionalFormatting>
  <conditionalFormatting sqref="K55:M56">
    <cfRule type="cellIs" dxfId="78" priority="40" operator="equal">
      <formula>0</formula>
    </cfRule>
  </conditionalFormatting>
  <conditionalFormatting sqref="K67:M68">
    <cfRule type="cellIs" dxfId="77" priority="39" operator="equal">
      <formula>0</formula>
    </cfRule>
  </conditionalFormatting>
  <conditionalFormatting sqref="K93:M93">
    <cfRule type="cellIs" dxfId="76" priority="38" operator="equal">
      <formula>0</formula>
    </cfRule>
  </conditionalFormatting>
  <conditionalFormatting sqref="K102:M102">
    <cfRule type="cellIs" dxfId="75" priority="36" operator="equal">
      <formula>0</formula>
    </cfRule>
  </conditionalFormatting>
  <conditionalFormatting sqref="K111:M111">
    <cfRule type="cellIs" dxfId="74" priority="35" operator="equal">
      <formula>0</formula>
    </cfRule>
  </conditionalFormatting>
  <conditionalFormatting sqref="K120:M120">
    <cfRule type="cellIs" dxfId="73" priority="34" operator="equal">
      <formula>0</formula>
    </cfRule>
  </conditionalFormatting>
  <conditionalFormatting sqref="K130:M130">
    <cfRule type="cellIs" dxfId="72" priority="33" operator="equal">
      <formula>0</formula>
    </cfRule>
  </conditionalFormatting>
  <conditionalFormatting sqref="K138:M139">
    <cfRule type="cellIs" dxfId="71" priority="32" operator="equal">
      <formula>0</formula>
    </cfRule>
  </conditionalFormatting>
  <conditionalFormatting sqref="K148:M148">
    <cfRule type="cellIs" dxfId="70" priority="31" operator="equal">
      <formula>0</formula>
    </cfRule>
  </conditionalFormatting>
  <conditionalFormatting sqref="K157:M158">
    <cfRule type="cellIs" dxfId="69" priority="29" operator="equal">
      <formula>0</formula>
    </cfRule>
  </conditionalFormatting>
  <conditionalFormatting sqref="K165:M166">
    <cfRule type="cellIs" dxfId="68" priority="28" operator="equal">
      <formula>0</formula>
    </cfRule>
  </conditionalFormatting>
  <conditionalFormatting sqref="K174:M175">
    <cfRule type="cellIs" dxfId="67" priority="27" operator="equal">
      <formula>0</formula>
    </cfRule>
  </conditionalFormatting>
  <conditionalFormatting sqref="N84:O84">
    <cfRule type="containsBlanks" dxfId="66" priority="47">
      <formula>LEN(TRIM(N84))=0</formula>
    </cfRule>
  </conditionalFormatting>
  <conditionalFormatting sqref="S34:U34">
    <cfRule type="cellIs" dxfId="65" priority="42" operator="equal">
      <formula>0</formula>
    </cfRule>
  </conditionalFormatting>
  <conditionalFormatting sqref="S45:U45">
    <cfRule type="cellIs" dxfId="64" priority="22" operator="equal">
      <formula>0</formula>
    </cfRule>
  </conditionalFormatting>
  <conditionalFormatting sqref="S55:U55">
    <cfRule type="cellIs" dxfId="63" priority="21" operator="equal">
      <formula>0</formula>
    </cfRule>
  </conditionalFormatting>
  <conditionalFormatting sqref="S67:U67">
    <cfRule type="cellIs" dxfId="62" priority="20" operator="equal">
      <formula>0</formula>
    </cfRule>
  </conditionalFormatting>
  <conditionalFormatting sqref="S93:U93">
    <cfRule type="cellIs" dxfId="61" priority="37" operator="equal">
      <formula>0</formula>
    </cfRule>
  </conditionalFormatting>
  <conditionalFormatting sqref="S102:U102">
    <cfRule type="cellIs" dxfId="60" priority="14" operator="equal">
      <formula>0</formula>
    </cfRule>
  </conditionalFormatting>
  <conditionalFormatting sqref="S111:U111">
    <cfRule type="cellIs" dxfId="59" priority="13" operator="equal">
      <formula>0</formula>
    </cfRule>
  </conditionalFormatting>
  <conditionalFormatting sqref="S120:U120">
    <cfRule type="cellIs" dxfId="58" priority="12" operator="equal">
      <formula>0</formula>
    </cfRule>
  </conditionalFormatting>
  <conditionalFormatting sqref="S130:U130">
    <cfRule type="cellIs" dxfId="57" priority="11" operator="equal">
      <formula>0</formula>
    </cfRule>
  </conditionalFormatting>
  <conditionalFormatting sqref="S138:U138">
    <cfRule type="cellIs" dxfId="56" priority="19" operator="equal">
      <formula>0</formula>
    </cfRule>
  </conditionalFormatting>
  <conditionalFormatting sqref="S148:U148">
    <cfRule type="cellIs" dxfId="55" priority="18" operator="equal">
      <formula>0</formula>
    </cfRule>
  </conditionalFormatting>
  <conditionalFormatting sqref="S157:U157">
    <cfRule type="cellIs" dxfId="54" priority="17" operator="equal">
      <formula>0</formula>
    </cfRule>
  </conditionalFormatting>
  <conditionalFormatting sqref="S165:U165">
    <cfRule type="cellIs" dxfId="53" priority="16" operator="equal">
      <formula>0</formula>
    </cfRule>
  </conditionalFormatting>
  <conditionalFormatting sqref="S174:U174">
    <cfRule type="cellIs" dxfId="52" priority="15" operator="equal">
      <formula>0</formula>
    </cfRule>
  </conditionalFormatting>
  <conditionalFormatting sqref="W35:Y35">
    <cfRule type="cellIs" dxfId="51" priority="23" operator="equal">
      <formula>0</formula>
    </cfRule>
  </conditionalFormatting>
  <conditionalFormatting sqref="W46:Y46">
    <cfRule type="cellIs" dxfId="50" priority="10" operator="equal">
      <formula>0</formula>
    </cfRule>
  </conditionalFormatting>
  <conditionalFormatting sqref="W56:Y56">
    <cfRule type="cellIs" dxfId="49" priority="9" operator="equal">
      <formula>0</formula>
    </cfRule>
  </conditionalFormatting>
  <conditionalFormatting sqref="W68:Y68">
    <cfRule type="cellIs" dxfId="48" priority="8" operator="equal">
      <formula>0</formula>
    </cfRule>
  </conditionalFormatting>
  <conditionalFormatting sqref="W103:Y103">
    <cfRule type="cellIs" dxfId="47" priority="7" operator="equal">
      <formula>0</formula>
    </cfRule>
  </conditionalFormatting>
  <conditionalFormatting sqref="W112:Y112">
    <cfRule type="cellIs" dxfId="46" priority="6" operator="equal">
      <formula>0</formula>
    </cfRule>
  </conditionalFormatting>
  <conditionalFormatting sqref="W121:Y121">
    <cfRule type="cellIs" dxfId="45" priority="5" operator="equal">
      <formula>0</formula>
    </cfRule>
  </conditionalFormatting>
  <conditionalFormatting sqref="W139:Y139">
    <cfRule type="cellIs" dxfId="44" priority="4" operator="equal">
      <formula>0</formula>
    </cfRule>
  </conditionalFormatting>
  <conditionalFormatting sqref="W158:Y158">
    <cfRule type="cellIs" dxfId="43" priority="3" operator="equal">
      <formula>0</formula>
    </cfRule>
  </conditionalFormatting>
  <conditionalFormatting sqref="W166:Y166">
    <cfRule type="cellIs" dxfId="42" priority="2" operator="equal">
      <formula>0</formula>
    </cfRule>
  </conditionalFormatting>
  <conditionalFormatting sqref="W175:Y175">
    <cfRule type="cellIs" dxfId="41" priority="1" operator="equal">
      <formula>0</formula>
    </cfRule>
  </conditionalFormatting>
  <conditionalFormatting sqref="AD3 G151:I151 K151:M151">
    <cfRule type="containsBlanks" dxfId="40" priority="48">
      <formula>LEN(TRIM(G3))=0</formula>
    </cfRule>
  </conditionalFormatting>
  <dataValidations count="4">
    <dataValidation type="list" allowBlank="1" showInputMessage="1" showErrorMessage="1" sqref="N84:O84" xr:uid="{1BFA420E-CC69-4D65-A434-4E301E69DF13}">
      <formula1>"なし,あり"</formula1>
    </dataValidation>
    <dataValidation type="list" allowBlank="1" showInputMessage="1" showErrorMessage="1" sqref="H150:J150" xr:uid="{65E3273C-C67D-470F-8E18-060674C898C4}">
      <formula1>"利用あり,利用なし"</formula1>
    </dataValidation>
    <dataValidation type="list" allowBlank="1" showInputMessage="1" showErrorMessage="1" promptTitle="SMO選択" prompt="SMOの会社を選択" sqref="IJ11 SF11 ACB11 ALX11 AVT11 BFP11 BPL11 BZH11 CJD11 CSZ11 DCV11 DMR11 DWN11 EGJ11 EQF11 FAB11 FJX11 FTT11 GDP11 GNL11 GXH11 HHD11 HQZ11 IAV11 IKR11 IUN11 JEJ11 JOF11 JYB11 KHX11 KRT11 LBP11 LLL11 LVH11 MFD11 MOZ11 MYV11 NIR11 NSN11 OCJ11 OMF11 OWB11 PFX11 PPT11 PZP11 QJL11 QTH11 RDD11 RMZ11 RWV11 SGR11 SQN11 TAJ11 TKF11 TUB11 UDX11 UNT11 UXP11 VHL11 VRH11 WBD11 WKZ11 WUV11 U65648 IJ65644 SF65644 ACB65644 ALX65644 AVT65644 BFP65644 BPL65644 BZH65644 CJD65644 CSZ65644 DCV65644 DMR65644 DWN65644 EGJ65644 EQF65644 FAB65644 FJX65644 FTT65644 GDP65644 GNL65644 GXH65644 HHD65644 HQZ65644 IAV65644 IKR65644 IUN65644 JEJ65644 JOF65644 JYB65644 KHX65644 KRT65644 LBP65644 LLL65644 LVH65644 MFD65644 MOZ65644 MYV65644 NIR65644 NSN65644 OCJ65644 OMF65644 OWB65644 PFX65644 PPT65644 PZP65644 QJL65644 QTH65644 RDD65644 RMZ65644 RWV65644 SGR65644 SQN65644 TAJ65644 TKF65644 TUB65644 UDX65644 UNT65644 UXP65644 VHL65644 VRH65644 WBD65644 WKZ65644 WUV65644 U131184 IJ131180 SF131180 ACB131180 ALX131180 AVT131180 BFP131180 BPL131180 BZH131180 CJD131180 CSZ131180 DCV131180 DMR131180 DWN131180 EGJ131180 EQF131180 FAB131180 FJX131180 FTT131180 GDP131180 GNL131180 GXH131180 HHD131180 HQZ131180 IAV131180 IKR131180 IUN131180 JEJ131180 JOF131180 JYB131180 KHX131180 KRT131180 LBP131180 LLL131180 LVH131180 MFD131180 MOZ131180 MYV131180 NIR131180 NSN131180 OCJ131180 OMF131180 OWB131180 PFX131180 PPT131180 PZP131180 QJL131180 QTH131180 RDD131180 RMZ131180 RWV131180 SGR131180 SQN131180 TAJ131180 TKF131180 TUB131180 UDX131180 UNT131180 UXP131180 VHL131180 VRH131180 WBD131180 WKZ131180 WUV131180 U196720 IJ196716 SF196716 ACB196716 ALX196716 AVT196716 BFP196716 BPL196716 BZH196716 CJD196716 CSZ196716 DCV196716 DMR196716 DWN196716 EGJ196716 EQF196716 FAB196716 FJX196716 FTT196716 GDP196716 GNL196716 GXH196716 HHD196716 HQZ196716 IAV196716 IKR196716 IUN196716 JEJ196716 JOF196716 JYB196716 KHX196716 KRT196716 LBP196716 LLL196716 LVH196716 MFD196716 MOZ196716 MYV196716 NIR196716 NSN196716 OCJ196716 OMF196716 OWB196716 PFX196716 PPT196716 PZP196716 QJL196716 QTH196716 RDD196716 RMZ196716 RWV196716 SGR196716 SQN196716 TAJ196716 TKF196716 TUB196716 UDX196716 UNT196716 UXP196716 VHL196716 VRH196716 WBD196716 WKZ196716 WUV196716 U262256 IJ262252 SF262252 ACB262252 ALX262252 AVT262252 BFP262252 BPL262252 BZH262252 CJD262252 CSZ262252 DCV262252 DMR262252 DWN262252 EGJ262252 EQF262252 FAB262252 FJX262252 FTT262252 GDP262252 GNL262252 GXH262252 HHD262252 HQZ262252 IAV262252 IKR262252 IUN262252 JEJ262252 JOF262252 JYB262252 KHX262252 KRT262252 LBP262252 LLL262252 LVH262252 MFD262252 MOZ262252 MYV262252 NIR262252 NSN262252 OCJ262252 OMF262252 OWB262252 PFX262252 PPT262252 PZP262252 QJL262252 QTH262252 RDD262252 RMZ262252 RWV262252 SGR262252 SQN262252 TAJ262252 TKF262252 TUB262252 UDX262252 UNT262252 UXP262252 VHL262252 VRH262252 WBD262252 WKZ262252 WUV262252 U327792 IJ327788 SF327788 ACB327788 ALX327788 AVT327788 BFP327788 BPL327788 BZH327788 CJD327788 CSZ327788 DCV327788 DMR327788 DWN327788 EGJ327788 EQF327788 FAB327788 FJX327788 FTT327788 GDP327788 GNL327788 GXH327788 HHD327788 HQZ327788 IAV327788 IKR327788 IUN327788 JEJ327788 JOF327788 JYB327788 KHX327788 KRT327788 LBP327788 LLL327788 LVH327788 MFD327788 MOZ327788 MYV327788 NIR327788 NSN327788 OCJ327788 OMF327788 OWB327788 PFX327788 PPT327788 PZP327788 QJL327788 QTH327788 RDD327788 RMZ327788 RWV327788 SGR327788 SQN327788 TAJ327788 TKF327788 TUB327788 UDX327788 UNT327788 UXP327788 VHL327788 VRH327788 WBD327788 WKZ327788 WUV327788 U393328 IJ393324 SF393324 ACB393324 ALX393324 AVT393324 BFP393324 BPL393324 BZH393324 CJD393324 CSZ393324 DCV393324 DMR393324 DWN393324 EGJ393324 EQF393324 FAB393324 FJX393324 FTT393324 GDP393324 GNL393324 GXH393324 HHD393324 HQZ393324 IAV393324 IKR393324 IUN393324 JEJ393324 JOF393324 JYB393324 KHX393324 KRT393324 LBP393324 LLL393324 LVH393324 MFD393324 MOZ393324 MYV393324 NIR393324 NSN393324 OCJ393324 OMF393324 OWB393324 PFX393324 PPT393324 PZP393324 QJL393324 QTH393324 RDD393324 RMZ393324 RWV393324 SGR393324 SQN393324 TAJ393324 TKF393324 TUB393324 UDX393324 UNT393324 UXP393324 VHL393324 VRH393324 WBD393324 WKZ393324 WUV393324 U458864 IJ458860 SF458860 ACB458860 ALX458860 AVT458860 BFP458860 BPL458860 BZH458860 CJD458860 CSZ458860 DCV458860 DMR458860 DWN458860 EGJ458860 EQF458860 FAB458860 FJX458860 FTT458860 GDP458860 GNL458860 GXH458860 HHD458860 HQZ458860 IAV458860 IKR458860 IUN458860 JEJ458860 JOF458860 JYB458860 KHX458860 KRT458860 LBP458860 LLL458860 LVH458860 MFD458860 MOZ458860 MYV458860 NIR458860 NSN458860 OCJ458860 OMF458860 OWB458860 PFX458860 PPT458860 PZP458860 QJL458860 QTH458860 RDD458860 RMZ458860 RWV458860 SGR458860 SQN458860 TAJ458860 TKF458860 TUB458860 UDX458860 UNT458860 UXP458860 VHL458860 VRH458860 WBD458860 WKZ458860 WUV458860 U524400 IJ524396 SF524396 ACB524396 ALX524396 AVT524396 BFP524396 BPL524396 BZH524396 CJD524396 CSZ524396 DCV524396 DMR524396 DWN524396 EGJ524396 EQF524396 FAB524396 FJX524396 FTT524396 GDP524396 GNL524396 GXH524396 HHD524396 HQZ524396 IAV524396 IKR524396 IUN524396 JEJ524396 JOF524396 JYB524396 KHX524396 KRT524396 LBP524396 LLL524396 LVH524396 MFD524396 MOZ524396 MYV524396 NIR524396 NSN524396 OCJ524396 OMF524396 OWB524396 PFX524396 PPT524396 PZP524396 QJL524396 QTH524396 RDD524396 RMZ524396 RWV524396 SGR524396 SQN524396 TAJ524396 TKF524396 TUB524396 UDX524396 UNT524396 UXP524396 VHL524396 VRH524396 WBD524396 WKZ524396 WUV524396 U589936 IJ589932 SF589932 ACB589932 ALX589932 AVT589932 BFP589932 BPL589932 BZH589932 CJD589932 CSZ589932 DCV589932 DMR589932 DWN589932 EGJ589932 EQF589932 FAB589932 FJX589932 FTT589932 GDP589932 GNL589932 GXH589932 HHD589932 HQZ589932 IAV589932 IKR589932 IUN589932 JEJ589932 JOF589932 JYB589932 KHX589932 KRT589932 LBP589932 LLL589932 LVH589932 MFD589932 MOZ589932 MYV589932 NIR589932 NSN589932 OCJ589932 OMF589932 OWB589932 PFX589932 PPT589932 PZP589932 QJL589932 QTH589932 RDD589932 RMZ589932 RWV589932 SGR589932 SQN589932 TAJ589932 TKF589932 TUB589932 UDX589932 UNT589932 UXP589932 VHL589932 VRH589932 WBD589932 WKZ589932 WUV589932 U655472 IJ655468 SF655468 ACB655468 ALX655468 AVT655468 BFP655468 BPL655468 BZH655468 CJD655468 CSZ655468 DCV655468 DMR655468 DWN655468 EGJ655468 EQF655468 FAB655468 FJX655468 FTT655468 GDP655468 GNL655468 GXH655468 HHD655468 HQZ655468 IAV655468 IKR655468 IUN655468 JEJ655468 JOF655468 JYB655468 KHX655468 KRT655468 LBP655468 LLL655468 LVH655468 MFD655468 MOZ655468 MYV655468 NIR655468 NSN655468 OCJ655468 OMF655468 OWB655468 PFX655468 PPT655468 PZP655468 QJL655468 QTH655468 RDD655468 RMZ655468 RWV655468 SGR655468 SQN655468 TAJ655468 TKF655468 TUB655468 UDX655468 UNT655468 UXP655468 VHL655468 VRH655468 WBD655468 WKZ655468 WUV655468 U721008 IJ721004 SF721004 ACB721004 ALX721004 AVT721004 BFP721004 BPL721004 BZH721004 CJD721004 CSZ721004 DCV721004 DMR721004 DWN721004 EGJ721004 EQF721004 FAB721004 FJX721004 FTT721004 GDP721004 GNL721004 GXH721004 HHD721004 HQZ721004 IAV721004 IKR721004 IUN721004 JEJ721004 JOF721004 JYB721004 KHX721004 KRT721004 LBP721004 LLL721004 LVH721004 MFD721004 MOZ721004 MYV721004 NIR721004 NSN721004 OCJ721004 OMF721004 OWB721004 PFX721004 PPT721004 PZP721004 QJL721004 QTH721004 RDD721004 RMZ721004 RWV721004 SGR721004 SQN721004 TAJ721004 TKF721004 TUB721004 UDX721004 UNT721004 UXP721004 VHL721004 VRH721004 WBD721004 WKZ721004 WUV721004 U786544 IJ786540 SF786540 ACB786540 ALX786540 AVT786540 BFP786540 BPL786540 BZH786540 CJD786540 CSZ786540 DCV786540 DMR786540 DWN786540 EGJ786540 EQF786540 FAB786540 FJX786540 FTT786540 GDP786540 GNL786540 GXH786540 HHD786540 HQZ786540 IAV786540 IKR786540 IUN786540 JEJ786540 JOF786540 JYB786540 KHX786540 KRT786540 LBP786540 LLL786540 LVH786540 MFD786540 MOZ786540 MYV786540 NIR786540 NSN786540 OCJ786540 OMF786540 OWB786540 PFX786540 PPT786540 PZP786540 QJL786540 QTH786540 RDD786540 RMZ786540 RWV786540 SGR786540 SQN786540 TAJ786540 TKF786540 TUB786540 UDX786540 UNT786540 UXP786540 VHL786540 VRH786540 WBD786540 WKZ786540 WUV786540 U852080 IJ852076 SF852076 ACB852076 ALX852076 AVT852076 BFP852076 BPL852076 BZH852076 CJD852076 CSZ852076 DCV852076 DMR852076 DWN852076 EGJ852076 EQF852076 FAB852076 FJX852076 FTT852076 GDP852076 GNL852076 GXH852076 HHD852076 HQZ852076 IAV852076 IKR852076 IUN852076 JEJ852076 JOF852076 JYB852076 KHX852076 KRT852076 LBP852076 LLL852076 LVH852076 MFD852076 MOZ852076 MYV852076 NIR852076 NSN852076 OCJ852076 OMF852076 OWB852076 PFX852076 PPT852076 PZP852076 QJL852076 QTH852076 RDD852076 RMZ852076 RWV852076 SGR852076 SQN852076 TAJ852076 TKF852076 TUB852076 UDX852076 UNT852076 UXP852076 VHL852076 VRH852076 WBD852076 WKZ852076 WUV852076 U917616 IJ917612 SF917612 ACB917612 ALX917612 AVT917612 BFP917612 BPL917612 BZH917612 CJD917612 CSZ917612 DCV917612 DMR917612 DWN917612 EGJ917612 EQF917612 FAB917612 FJX917612 FTT917612 GDP917612 GNL917612 GXH917612 HHD917612 HQZ917612 IAV917612 IKR917612 IUN917612 JEJ917612 JOF917612 JYB917612 KHX917612 KRT917612 LBP917612 LLL917612 LVH917612 MFD917612 MOZ917612 MYV917612 NIR917612 NSN917612 OCJ917612 OMF917612 OWB917612 PFX917612 PPT917612 PZP917612 QJL917612 QTH917612 RDD917612 RMZ917612 RWV917612 SGR917612 SQN917612 TAJ917612 TKF917612 TUB917612 UDX917612 UNT917612 UXP917612 VHL917612 VRH917612 WBD917612 WKZ917612 WUV917612 U983152 IJ983148 SF983148 ACB983148 ALX983148 AVT983148 BFP983148 BPL983148 BZH983148 CJD983148 CSZ983148 DCV983148 DMR983148 DWN983148 EGJ983148 EQF983148 FAB983148 FJX983148 FTT983148 GDP983148 GNL983148 GXH983148 HHD983148 HQZ983148 IAV983148 IKR983148 IUN983148 JEJ983148 JOF983148 JYB983148 KHX983148 KRT983148 LBP983148 LLL983148 LVH983148 MFD983148 MOZ983148 MYV983148 NIR983148 NSN983148 OCJ983148 OMF983148 OWB983148 PFX983148 PPT983148 PZP983148 QJL983148 QTH983148 RDD983148 RMZ983148 RWV983148 SGR983148 SQN983148 TAJ983148 TKF983148 TUB983148 UDX983148 UNT983148 UXP983148 VHL983148 VRH983148 WBD983148 WKZ983148 WUV983148 R65648 R131184 R196720 R262256 R327792 R393328 R458864 R524400 R589936 R655472 R721008 R786544 R852080 R917616 R983152" xr:uid="{4CBCB6C4-38D3-4B99-B326-15ABA18A89EA}">
      <formula1>"株式会社EP綜合,シミックヘルスケア・インスティテュート株式会社"</formula1>
    </dataValidation>
    <dataValidation type="list" allowBlank="1" showInputMessage="1" showErrorMessage="1" promptTitle="CRC,フルサポート選択" prompt="院内CRCかSMOのサポート（CRCのみ・フルサポート）を選択" sqref="AD3 IG11 SC11 ABY11 ALU11 AVQ11 BFM11 BPI11 BZE11 CJA11 CSW11 DCS11 DMO11 DWK11 EGG11 EQC11 EZY11 FJU11 FTQ11 GDM11 GNI11 GXE11 HHA11 HQW11 IAS11 IKO11 IUK11 JEG11 JOC11 JXY11 KHU11 KRQ11 LBM11 LLI11 LVE11 MFA11 MOW11 MYS11 NIO11 NSK11 OCG11 OMC11 OVY11 PFU11 PPQ11 PZM11 QJI11 QTE11 RDA11 RMW11 RWS11 SGO11 SQK11 TAG11 TKC11 TTY11 UDU11 UNQ11 UXM11 VHI11 VRE11 WBA11 WKW11 WUS11 P131184 IG65644 SC65644 ABY65644 ALU65644 AVQ65644 BFM65644 BPI65644 BZE65644 CJA65644 CSW65644 DCS65644 DMO65644 DWK65644 EGG65644 EQC65644 EZY65644 FJU65644 FTQ65644 GDM65644 GNI65644 GXE65644 HHA65644 HQW65644 IAS65644 IKO65644 IUK65644 JEG65644 JOC65644 JXY65644 KHU65644 KRQ65644 LBM65644 LLI65644 LVE65644 MFA65644 MOW65644 MYS65644 NIO65644 NSK65644 OCG65644 OMC65644 OVY65644 PFU65644 PPQ65644 PZM65644 QJI65644 QTE65644 RDA65644 RMW65644 RWS65644 SGO65644 SQK65644 TAG65644 TKC65644 TTY65644 UDU65644 UNQ65644 UXM65644 VHI65644 VRE65644 WBA65644 WKW65644 WUS65644 P196720 IG131180 SC131180 ABY131180 ALU131180 AVQ131180 BFM131180 BPI131180 BZE131180 CJA131180 CSW131180 DCS131180 DMO131180 DWK131180 EGG131180 EQC131180 EZY131180 FJU131180 FTQ131180 GDM131180 GNI131180 GXE131180 HHA131180 HQW131180 IAS131180 IKO131180 IUK131180 JEG131180 JOC131180 JXY131180 KHU131180 KRQ131180 LBM131180 LLI131180 LVE131180 MFA131180 MOW131180 MYS131180 NIO131180 NSK131180 OCG131180 OMC131180 OVY131180 PFU131180 PPQ131180 PZM131180 QJI131180 QTE131180 RDA131180 RMW131180 RWS131180 SGO131180 SQK131180 TAG131180 TKC131180 TTY131180 UDU131180 UNQ131180 UXM131180 VHI131180 VRE131180 WBA131180 WKW131180 WUS131180 P262256 IG196716 SC196716 ABY196716 ALU196716 AVQ196716 BFM196716 BPI196716 BZE196716 CJA196716 CSW196716 DCS196716 DMO196716 DWK196716 EGG196716 EQC196716 EZY196716 FJU196716 FTQ196716 GDM196716 GNI196716 GXE196716 HHA196716 HQW196716 IAS196716 IKO196716 IUK196716 JEG196716 JOC196716 JXY196716 KHU196716 KRQ196716 LBM196716 LLI196716 LVE196716 MFA196716 MOW196716 MYS196716 NIO196716 NSK196716 OCG196716 OMC196716 OVY196716 PFU196716 PPQ196716 PZM196716 QJI196716 QTE196716 RDA196716 RMW196716 RWS196716 SGO196716 SQK196716 TAG196716 TKC196716 TTY196716 UDU196716 UNQ196716 UXM196716 VHI196716 VRE196716 WBA196716 WKW196716 WUS196716 P327792 IG262252 SC262252 ABY262252 ALU262252 AVQ262252 BFM262252 BPI262252 BZE262252 CJA262252 CSW262252 DCS262252 DMO262252 DWK262252 EGG262252 EQC262252 EZY262252 FJU262252 FTQ262252 GDM262252 GNI262252 GXE262252 HHA262252 HQW262252 IAS262252 IKO262252 IUK262252 JEG262252 JOC262252 JXY262252 KHU262252 KRQ262252 LBM262252 LLI262252 LVE262252 MFA262252 MOW262252 MYS262252 NIO262252 NSK262252 OCG262252 OMC262252 OVY262252 PFU262252 PPQ262252 PZM262252 QJI262252 QTE262252 RDA262252 RMW262252 RWS262252 SGO262252 SQK262252 TAG262252 TKC262252 TTY262252 UDU262252 UNQ262252 UXM262252 VHI262252 VRE262252 WBA262252 WKW262252 WUS262252 P393328 IG327788 SC327788 ABY327788 ALU327788 AVQ327788 BFM327788 BPI327788 BZE327788 CJA327788 CSW327788 DCS327788 DMO327788 DWK327788 EGG327788 EQC327788 EZY327788 FJU327788 FTQ327788 GDM327788 GNI327788 GXE327788 HHA327788 HQW327788 IAS327788 IKO327788 IUK327788 JEG327788 JOC327788 JXY327788 KHU327788 KRQ327788 LBM327788 LLI327788 LVE327788 MFA327788 MOW327788 MYS327788 NIO327788 NSK327788 OCG327788 OMC327788 OVY327788 PFU327788 PPQ327788 PZM327788 QJI327788 QTE327788 RDA327788 RMW327788 RWS327788 SGO327788 SQK327788 TAG327788 TKC327788 TTY327788 UDU327788 UNQ327788 UXM327788 VHI327788 VRE327788 WBA327788 WKW327788 WUS327788 P458864 IG393324 SC393324 ABY393324 ALU393324 AVQ393324 BFM393324 BPI393324 BZE393324 CJA393324 CSW393324 DCS393324 DMO393324 DWK393324 EGG393324 EQC393324 EZY393324 FJU393324 FTQ393324 GDM393324 GNI393324 GXE393324 HHA393324 HQW393324 IAS393324 IKO393324 IUK393324 JEG393324 JOC393324 JXY393324 KHU393324 KRQ393324 LBM393324 LLI393324 LVE393324 MFA393324 MOW393324 MYS393324 NIO393324 NSK393324 OCG393324 OMC393324 OVY393324 PFU393324 PPQ393324 PZM393324 QJI393324 QTE393324 RDA393324 RMW393324 RWS393324 SGO393324 SQK393324 TAG393324 TKC393324 TTY393324 UDU393324 UNQ393324 UXM393324 VHI393324 VRE393324 WBA393324 WKW393324 WUS393324 P524400 IG458860 SC458860 ABY458860 ALU458860 AVQ458860 BFM458860 BPI458860 BZE458860 CJA458860 CSW458860 DCS458860 DMO458860 DWK458860 EGG458860 EQC458860 EZY458860 FJU458860 FTQ458860 GDM458860 GNI458860 GXE458860 HHA458860 HQW458860 IAS458860 IKO458860 IUK458860 JEG458860 JOC458860 JXY458860 KHU458860 KRQ458860 LBM458860 LLI458860 LVE458860 MFA458860 MOW458860 MYS458860 NIO458860 NSK458860 OCG458860 OMC458860 OVY458860 PFU458860 PPQ458860 PZM458860 QJI458860 QTE458860 RDA458860 RMW458860 RWS458860 SGO458860 SQK458860 TAG458860 TKC458860 TTY458860 UDU458860 UNQ458860 UXM458860 VHI458860 VRE458860 WBA458860 WKW458860 WUS458860 P589936 IG524396 SC524396 ABY524396 ALU524396 AVQ524396 BFM524396 BPI524396 BZE524396 CJA524396 CSW524396 DCS524396 DMO524396 DWK524396 EGG524396 EQC524396 EZY524396 FJU524396 FTQ524396 GDM524396 GNI524396 GXE524396 HHA524396 HQW524396 IAS524396 IKO524396 IUK524396 JEG524396 JOC524396 JXY524396 KHU524396 KRQ524396 LBM524396 LLI524396 LVE524396 MFA524396 MOW524396 MYS524396 NIO524396 NSK524396 OCG524396 OMC524396 OVY524396 PFU524396 PPQ524396 PZM524396 QJI524396 QTE524396 RDA524396 RMW524396 RWS524396 SGO524396 SQK524396 TAG524396 TKC524396 TTY524396 UDU524396 UNQ524396 UXM524396 VHI524396 VRE524396 WBA524396 WKW524396 WUS524396 P655472 IG589932 SC589932 ABY589932 ALU589932 AVQ589932 BFM589932 BPI589932 BZE589932 CJA589932 CSW589932 DCS589932 DMO589932 DWK589932 EGG589932 EQC589932 EZY589932 FJU589932 FTQ589932 GDM589932 GNI589932 GXE589932 HHA589932 HQW589932 IAS589932 IKO589932 IUK589932 JEG589932 JOC589932 JXY589932 KHU589932 KRQ589932 LBM589932 LLI589932 LVE589932 MFA589932 MOW589932 MYS589932 NIO589932 NSK589932 OCG589932 OMC589932 OVY589932 PFU589932 PPQ589932 PZM589932 QJI589932 QTE589932 RDA589932 RMW589932 RWS589932 SGO589932 SQK589932 TAG589932 TKC589932 TTY589932 UDU589932 UNQ589932 UXM589932 VHI589932 VRE589932 WBA589932 WKW589932 WUS589932 P721008 IG655468 SC655468 ABY655468 ALU655468 AVQ655468 BFM655468 BPI655468 BZE655468 CJA655468 CSW655468 DCS655468 DMO655468 DWK655468 EGG655468 EQC655468 EZY655468 FJU655468 FTQ655468 GDM655468 GNI655468 GXE655468 HHA655468 HQW655468 IAS655468 IKO655468 IUK655468 JEG655468 JOC655468 JXY655468 KHU655468 KRQ655468 LBM655468 LLI655468 LVE655468 MFA655468 MOW655468 MYS655468 NIO655468 NSK655468 OCG655468 OMC655468 OVY655468 PFU655468 PPQ655468 PZM655468 QJI655468 QTE655468 RDA655468 RMW655468 RWS655468 SGO655468 SQK655468 TAG655468 TKC655468 TTY655468 UDU655468 UNQ655468 UXM655468 VHI655468 VRE655468 WBA655468 WKW655468 WUS655468 P786544 IG721004 SC721004 ABY721004 ALU721004 AVQ721004 BFM721004 BPI721004 BZE721004 CJA721004 CSW721004 DCS721004 DMO721004 DWK721004 EGG721004 EQC721004 EZY721004 FJU721004 FTQ721004 GDM721004 GNI721004 GXE721004 HHA721004 HQW721004 IAS721004 IKO721004 IUK721004 JEG721004 JOC721004 JXY721004 KHU721004 KRQ721004 LBM721004 LLI721004 LVE721004 MFA721004 MOW721004 MYS721004 NIO721004 NSK721004 OCG721004 OMC721004 OVY721004 PFU721004 PPQ721004 PZM721004 QJI721004 QTE721004 RDA721004 RMW721004 RWS721004 SGO721004 SQK721004 TAG721004 TKC721004 TTY721004 UDU721004 UNQ721004 UXM721004 VHI721004 VRE721004 WBA721004 WKW721004 WUS721004 P852080 IG786540 SC786540 ABY786540 ALU786540 AVQ786540 BFM786540 BPI786540 BZE786540 CJA786540 CSW786540 DCS786540 DMO786540 DWK786540 EGG786540 EQC786540 EZY786540 FJU786540 FTQ786540 GDM786540 GNI786540 GXE786540 HHA786540 HQW786540 IAS786540 IKO786540 IUK786540 JEG786540 JOC786540 JXY786540 KHU786540 KRQ786540 LBM786540 LLI786540 LVE786540 MFA786540 MOW786540 MYS786540 NIO786540 NSK786540 OCG786540 OMC786540 OVY786540 PFU786540 PPQ786540 PZM786540 QJI786540 QTE786540 RDA786540 RMW786540 RWS786540 SGO786540 SQK786540 TAG786540 TKC786540 TTY786540 UDU786540 UNQ786540 UXM786540 VHI786540 VRE786540 WBA786540 WKW786540 WUS786540 P917616 IG852076 SC852076 ABY852076 ALU852076 AVQ852076 BFM852076 BPI852076 BZE852076 CJA852076 CSW852076 DCS852076 DMO852076 DWK852076 EGG852076 EQC852076 EZY852076 FJU852076 FTQ852076 GDM852076 GNI852076 GXE852076 HHA852076 HQW852076 IAS852076 IKO852076 IUK852076 JEG852076 JOC852076 JXY852076 KHU852076 KRQ852076 LBM852076 LLI852076 LVE852076 MFA852076 MOW852076 MYS852076 NIO852076 NSK852076 OCG852076 OMC852076 OVY852076 PFU852076 PPQ852076 PZM852076 QJI852076 QTE852076 RDA852076 RMW852076 RWS852076 SGO852076 SQK852076 TAG852076 TKC852076 TTY852076 UDU852076 UNQ852076 UXM852076 VHI852076 VRE852076 WBA852076 WKW852076 WUS852076 P983152 IG917612 SC917612 ABY917612 ALU917612 AVQ917612 BFM917612 BPI917612 BZE917612 CJA917612 CSW917612 DCS917612 DMO917612 DWK917612 EGG917612 EQC917612 EZY917612 FJU917612 FTQ917612 GDM917612 GNI917612 GXE917612 HHA917612 HQW917612 IAS917612 IKO917612 IUK917612 JEG917612 JOC917612 JXY917612 KHU917612 KRQ917612 LBM917612 LLI917612 LVE917612 MFA917612 MOW917612 MYS917612 NIO917612 NSK917612 OCG917612 OMC917612 OVY917612 PFU917612 PPQ917612 PZM917612 QJI917612 QTE917612 RDA917612 RMW917612 RWS917612 SGO917612 SQK917612 TAG917612 TKC917612 TTY917612 UDU917612 UNQ917612 UXM917612 VHI917612 VRE917612 WBA917612 WKW917612 WUS917612 WUS983148 IG983148 SC983148 ABY983148 ALU983148 AVQ983148 BFM983148 BPI983148 BZE983148 CJA983148 CSW983148 DCS983148 DMO983148 DWK983148 EGG983148 EQC983148 EZY983148 FJU983148 FTQ983148 GDM983148 GNI983148 GXE983148 HHA983148 HQW983148 IAS983148 IKO983148 IUK983148 JEG983148 JOC983148 JXY983148 KHU983148 KRQ983148 LBM983148 LLI983148 LVE983148 MFA983148 MOW983148 MYS983148 NIO983148 NSK983148 OCG983148 OMC983148 OVY983148 PFU983148 PPQ983148 PZM983148 QJI983148 QTE983148 RDA983148 RMW983148 RWS983148 SGO983148 SQK983148 TAG983148 TKC983148 TTY983148 UDU983148 UNQ983148 UXM983148 VHI983148 VRE983148 WBA983148 WKW983148 P65648" xr:uid="{B86865F5-5AD3-42EE-8DDF-0563ABBDB02E}">
      <formula1>"院内CRC,SMO CRC,SMOフルサポート"</formula1>
    </dataValidation>
  </dataValidations>
  <printOptions horizontalCentered="1"/>
  <pageMargins left="0" right="0" top="0.59055118110236227" bottom="0.59055118110236227" header="0.31496062992125984" footer="0.31496062992125984"/>
  <pageSetup paperSize="9" fitToWidth="0" fitToHeight="0" orientation="portrait" r:id="rId1"/>
  <headerFooter alignWithMargins="0">
    <oddHeader>&amp;R&amp;P/&amp;Nページ</oddHead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C0EBD8-3AA4-4C82-A566-56D7433C720D}">
  <sheetPr>
    <tabColor rgb="FFFFCCFF"/>
  </sheetPr>
  <dimension ref="A1:CK172"/>
  <sheetViews>
    <sheetView zoomScaleNormal="100" zoomScaleSheetLayoutView="100" workbookViewId="0">
      <pane ySplit="5" topLeftCell="A6" activePane="bottomLeft" state="frozen"/>
      <selection pane="bottomLeft" activeCell="AI102" sqref="AI102"/>
    </sheetView>
  </sheetViews>
  <sheetFormatPr defaultColWidth="3.125" defaultRowHeight="12.6" customHeight="1" outlineLevelRow="3" x14ac:dyDescent="0.15"/>
  <cols>
    <col min="1" max="2" width="3.125" style="4" customWidth="1"/>
    <col min="3" max="14" width="3.125" style="10" customWidth="1"/>
    <col min="15" max="15" width="3.125" style="15" customWidth="1"/>
    <col min="16" max="17" width="3.125" style="14" customWidth="1"/>
    <col min="18" max="18" width="3.125" style="15" customWidth="1"/>
    <col min="19" max="34" width="3.125" style="4" customWidth="1"/>
    <col min="35" max="36" width="3.5" style="4" customWidth="1"/>
    <col min="37" max="54" width="3.125" style="10" customWidth="1"/>
    <col min="55" max="16384" width="3.125" style="10"/>
  </cols>
  <sheetData>
    <row r="1" spans="1:60" ht="12.6" customHeight="1" x14ac:dyDescent="0.15">
      <c r="A1" s="457" t="s">
        <v>160</v>
      </c>
      <c r="B1" s="457"/>
      <c r="C1" s="457"/>
      <c r="D1" s="457"/>
      <c r="E1" s="457"/>
      <c r="F1" s="457"/>
      <c r="G1" s="457"/>
      <c r="H1" s="457"/>
      <c r="I1" s="457"/>
      <c r="J1" s="457"/>
      <c r="K1" s="457"/>
      <c r="L1" s="457"/>
      <c r="M1" s="457"/>
      <c r="N1" s="457"/>
      <c r="O1" s="457"/>
      <c r="P1" s="457"/>
      <c r="Q1" s="457"/>
      <c r="R1" s="457"/>
      <c r="S1" s="457"/>
      <c r="T1" s="457"/>
      <c r="U1" s="457"/>
      <c r="V1" s="457"/>
      <c r="W1" s="457"/>
      <c r="X1" s="457"/>
      <c r="Y1" s="457"/>
      <c r="Z1" s="457"/>
      <c r="AA1" s="457"/>
      <c r="AB1" s="457"/>
      <c r="AC1" s="457"/>
      <c r="AD1" s="457"/>
      <c r="AE1" s="457"/>
      <c r="AF1" s="353" t="s">
        <v>23</v>
      </c>
      <c r="AG1" s="353"/>
      <c r="AH1" s="353"/>
      <c r="AI1" s="354">
        <f>'試験経費算定表(Ver.2.0)'!AJ3</f>
        <v>0.2</v>
      </c>
      <c r="AJ1" s="354"/>
      <c r="AK1" s="354"/>
      <c r="AL1" s="343" t="s">
        <v>25</v>
      </c>
      <c r="AM1" s="343"/>
      <c r="AN1" s="343"/>
      <c r="AO1" s="344">
        <f>'試験経費算定表(Ver.2.0)'!AP3</f>
        <v>0.3</v>
      </c>
      <c r="AP1" s="344"/>
      <c r="AQ1" s="344"/>
    </row>
    <row r="2" spans="1:60" ht="12.6" customHeight="1" x14ac:dyDescent="0.15">
      <c r="A2" s="457"/>
      <c r="B2" s="457"/>
      <c r="C2" s="457"/>
      <c r="D2" s="457"/>
      <c r="E2" s="457"/>
      <c r="F2" s="457"/>
      <c r="G2" s="457"/>
      <c r="H2" s="457"/>
      <c r="I2" s="457"/>
      <c r="J2" s="457"/>
      <c r="K2" s="457"/>
      <c r="L2" s="457"/>
      <c r="M2" s="457"/>
      <c r="N2" s="457"/>
      <c r="O2" s="457"/>
      <c r="P2" s="457"/>
      <c r="Q2" s="457"/>
      <c r="R2" s="457"/>
      <c r="S2" s="457"/>
      <c r="T2" s="457"/>
      <c r="U2" s="457"/>
      <c r="V2" s="457"/>
      <c r="W2" s="457"/>
      <c r="X2" s="457"/>
      <c r="Y2" s="457"/>
      <c r="Z2" s="457"/>
      <c r="AA2" s="457"/>
      <c r="AB2" s="457"/>
      <c r="AC2" s="457"/>
      <c r="AD2" s="457"/>
      <c r="AE2" s="457"/>
      <c r="AF2" s="343" t="s">
        <v>1</v>
      </c>
      <c r="AG2" s="343"/>
      <c r="AH2" s="343"/>
      <c r="AI2" s="344">
        <f>'試験経費算定表(Ver.2.0)'!AJ4</f>
        <v>0.3</v>
      </c>
      <c r="AJ2" s="344"/>
      <c r="AK2" s="344"/>
      <c r="AL2" s="343" t="s">
        <v>57</v>
      </c>
      <c r="AM2" s="343"/>
      <c r="AN2" s="343"/>
      <c r="AO2" s="344">
        <f>'試験経費算定表(Ver.2.0)'!AP4</f>
        <v>0.5</v>
      </c>
      <c r="AP2" s="344"/>
      <c r="AQ2" s="344"/>
    </row>
    <row r="3" spans="1:60" ht="12.6" customHeight="1" x14ac:dyDescent="0.15">
      <c r="A3" s="331" t="s">
        <v>26</v>
      </c>
      <c r="B3" s="331"/>
      <c r="C3" s="332"/>
      <c r="D3" s="333"/>
      <c r="E3" s="334"/>
      <c r="F3" s="334"/>
      <c r="G3" s="335"/>
      <c r="I3" s="332" t="s">
        <v>29</v>
      </c>
      <c r="J3" s="336"/>
      <c r="K3" s="337"/>
      <c r="L3" s="338" t="str">
        <f>IF('[1]ポイント表(Ver.3.0)'!$C$2="","",'[1]ポイント表(Ver.3.0)'!$C$2)</f>
        <v/>
      </c>
      <c r="M3" s="339"/>
      <c r="N3" s="339"/>
      <c r="O3" s="340"/>
      <c r="P3" s="338" t="s">
        <v>5</v>
      </c>
      <c r="Q3" s="339"/>
      <c r="R3" s="340"/>
      <c r="S3" s="338" t="str">
        <f>IF('[1]ポイント表(Ver.3.0)'!$C$3="","",'[1]ポイント表(Ver.3.0)'!$C$3)</f>
        <v/>
      </c>
      <c r="T3" s="339"/>
      <c r="U3" s="339"/>
      <c r="V3" s="339"/>
      <c r="W3" s="339"/>
      <c r="X3" s="339"/>
      <c r="Y3" s="339"/>
      <c r="Z3" s="339"/>
      <c r="AA3" s="339"/>
      <c r="AB3" s="340"/>
      <c r="AC3" s="453" t="s">
        <v>55</v>
      </c>
      <c r="AD3" s="453"/>
      <c r="AE3" s="453"/>
    </row>
    <row r="4" spans="1:60" ht="12.6" customHeight="1" x14ac:dyDescent="0.15">
      <c r="I4" s="332" t="s">
        <v>56</v>
      </c>
      <c r="J4" s="336"/>
      <c r="K4" s="337"/>
      <c r="L4" s="333" t="str">
        <f>IF('試験経費算定表(Ver.2.0)'!$L$4="","",'試験経費算定表(Ver.2.0)'!$L$4)</f>
        <v/>
      </c>
      <c r="M4" s="454"/>
      <c r="N4" s="454"/>
      <c r="O4" s="454"/>
      <c r="P4" s="358" t="str">
        <f>IFERROR(YEAR(EDATE(L4,-3)),"")</f>
        <v/>
      </c>
      <c r="Q4" s="336"/>
      <c r="R4" s="46" t="s">
        <v>24</v>
      </c>
      <c r="S4" s="338" t="s">
        <v>217</v>
      </c>
      <c r="T4" s="339"/>
      <c r="U4" s="340"/>
      <c r="V4" s="455" t="str">
        <f>IF('[1]ポイント表(Ver.3.0)'!H9="","",'[1]ポイント表(Ver.3.0)'!H9)</f>
        <v/>
      </c>
      <c r="W4" s="456"/>
      <c r="X4" s="456"/>
      <c r="Y4" s="456"/>
      <c r="Z4" s="358" t="str">
        <f>IFERROR(YEAR(EDATE(V4,-3)),"")</f>
        <v/>
      </c>
      <c r="AA4" s="336"/>
      <c r="AB4" s="48" t="s">
        <v>24</v>
      </c>
      <c r="AC4" s="342" t="str">
        <f>IF('試験経費算定表(Ver.2.0)'!AD3="","",'試験経費算定表(Ver.2.0)'!AD3)</f>
        <v/>
      </c>
      <c r="AD4" s="342"/>
      <c r="AE4" s="342"/>
    </row>
    <row r="5" spans="1:60" ht="12.6" customHeight="1" thickBot="1" x14ac:dyDescent="0.2">
      <c r="M5" s="49"/>
      <c r="N5" s="49"/>
      <c r="O5" s="49"/>
      <c r="P5" s="49"/>
      <c r="Q5" s="49"/>
      <c r="R5" s="49"/>
      <c r="S5" s="49"/>
      <c r="T5" s="49"/>
      <c r="U5" s="49"/>
      <c r="V5" s="10"/>
      <c r="W5" s="10"/>
      <c r="X5" s="10"/>
      <c r="Y5" s="10"/>
      <c r="Z5" s="10"/>
      <c r="AA5" s="10"/>
      <c r="AB5" s="10"/>
      <c r="AE5" s="10"/>
      <c r="BD5" s="4"/>
      <c r="BH5" s="4"/>
    </row>
    <row r="6" spans="1:60" s="50" customFormat="1" ht="15" customHeight="1" thickBot="1" x14ac:dyDescent="0.2">
      <c r="F6" s="51"/>
      <c r="G6" s="51"/>
      <c r="H6" s="51"/>
      <c r="I6" s="51"/>
      <c r="J6" s="51"/>
      <c r="K6" s="52" t="s">
        <v>58</v>
      </c>
      <c r="M6" s="448">
        <f>L22+L34+L44+L53+L64</f>
        <v>1221792</v>
      </c>
      <c r="N6" s="449"/>
      <c r="O6" s="449"/>
      <c r="P6" s="449"/>
      <c r="Q6" s="449"/>
      <c r="R6" s="450"/>
      <c r="S6" s="12"/>
      <c r="T6" s="53" t="s">
        <v>59</v>
      </c>
      <c r="U6" s="53"/>
      <c r="V6" s="54"/>
      <c r="W6" s="54"/>
      <c r="X6" s="54"/>
      <c r="Y6" s="451">
        <f>IF(ROUNDDOWN(M6/1.1*0.1,0)=U22+U34+U44+U53+U64,ROUNDDOWN(M6/1.1*0.1,0),"error")</f>
        <v>111072</v>
      </c>
      <c r="Z6" s="451"/>
      <c r="AA6" s="451"/>
      <c r="AB6" s="54" t="s">
        <v>22</v>
      </c>
      <c r="AV6" s="55"/>
      <c r="BB6" s="55"/>
      <c r="BF6" s="55"/>
    </row>
    <row r="7" spans="1:60" ht="12.6" customHeight="1" thickBot="1" x14ac:dyDescent="0.2">
      <c r="A7" s="10"/>
      <c r="B7" s="10"/>
      <c r="E7" s="1"/>
      <c r="F7" s="1"/>
      <c r="G7" s="1"/>
      <c r="H7" s="1"/>
      <c r="I7" s="1"/>
      <c r="J7" s="1"/>
      <c r="K7" s="1"/>
      <c r="M7" s="1"/>
      <c r="O7" s="1"/>
      <c r="P7" s="56"/>
      <c r="Q7" s="56"/>
      <c r="R7" s="56"/>
      <c r="S7" s="56"/>
      <c r="T7" s="53"/>
      <c r="U7" s="53"/>
      <c r="V7" s="53"/>
      <c r="W7" s="54"/>
      <c r="X7" s="54"/>
      <c r="Y7" s="54"/>
      <c r="Z7" s="54"/>
      <c r="AA7" s="54"/>
      <c r="AB7" s="54"/>
      <c r="AC7" s="10"/>
      <c r="AD7" s="10"/>
      <c r="AE7" s="10"/>
      <c r="AF7" s="10"/>
      <c r="AG7" s="10"/>
      <c r="AH7" s="10"/>
      <c r="AI7" s="10"/>
      <c r="AJ7" s="10"/>
      <c r="AN7" s="4"/>
      <c r="AO7" s="4"/>
      <c r="BA7" s="4"/>
      <c r="BE7" s="4"/>
    </row>
    <row r="8" spans="1:60" s="50" customFormat="1" ht="15" customHeight="1" thickBot="1" x14ac:dyDescent="0.2">
      <c r="F8" s="51"/>
      <c r="G8" s="51"/>
      <c r="H8" s="51"/>
      <c r="I8" s="51"/>
      <c r="J8" s="51"/>
      <c r="K8" s="52" t="s">
        <v>161</v>
      </c>
      <c r="M8" s="448">
        <f>L14+L27+L39+L48+L57</f>
        <v>220000</v>
      </c>
      <c r="N8" s="449"/>
      <c r="O8" s="449"/>
      <c r="P8" s="449"/>
      <c r="Q8" s="449"/>
      <c r="R8" s="450"/>
      <c r="S8" s="12"/>
      <c r="T8" s="53" t="s">
        <v>59</v>
      </c>
      <c r="U8" s="53"/>
      <c r="V8" s="54"/>
      <c r="W8" s="54"/>
      <c r="X8" s="54"/>
      <c r="Y8" s="451">
        <f>ROUNDDOWN((L14+L27+L39+L48+L57)/1.1*0.1,0)</f>
        <v>20000</v>
      </c>
      <c r="Z8" s="451"/>
      <c r="AA8" s="451"/>
      <c r="AB8" s="54" t="s">
        <v>22</v>
      </c>
      <c r="AE8" s="55"/>
      <c r="AN8" s="57"/>
      <c r="AO8" s="57"/>
    </row>
    <row r="9" spans="1:60" ht="12.6" customHeight="1" x14ac:dyDescent="0.15">
      <c r="A9" s="10"/>
      <c r="B9" s="10"/>
      <c r="D9" s="452" t="s">
        <v>144</v>
      </c>
      <c r="E9" s="452"/>
      <c r="F9" s="452"/>
      <c r="G9" s="452"/>
      <c r="H9" s="452"/>
      <c r="I9" s="452"/>
      <c r="J9" s="452"/>
      <c r="K9" s="452"/>
      <c r="L9" s="452"/>
      <c r="M9" s="452"/>
      <c r="N9" s="452"/>
      <c r="O9" s="452"/>
      <c r="P9" s="452"/>
      <c r="Q9" s="452"/>
      <c r="R9" s="452"/>
      <c r="S9" s="452"/>
      <c r="T9" s="452"/>
      <c r="U9" s="452"/>
      <c r="V9" s="452"/>
      <c r="W9" s="452"/>
      <c r="X9" s="452"/>
      <c r="Y9" s="452"/>
      <c r="Z9" s="452"/>
      <c r="AA9" s="452"/>
      <c r="AB9" s="452"/>
      <c r="AC9" s="53"/>
      <c r="AD9" s="54"/>
      <c r="AE9" s="10"/>
      <c r="AF9" s="10"/>
      <c r="AG9" s="10"/>
      <c r="AH9" s="10"/>
      <c r="AI9" s="10"/>
      <c r="AJ9" s="10"/>
      <c r="AM9" s="4"/>
      <c r="AN9" s="4"/>
    </row>
    <row r="10" spans="1:60" ht="12.6" customHeight="1" x14ac:dyDescent="0.15">
      <c r="C10" s="4"/>
      <c r="D10" s="4"/>
      <c r="E10" s="4"/>
      <c r="O10" s="10"/>
      <c r="P10" s="10"/>
      <c r="Q10" s="10"/>
      <c r="S10" s="14"/>
      <c r="T10" s="14"/>
      <c r="U10" s="15"/>
    </row>
    <row r="11" spans="1:60" ht="12.6" customHeight="1" x14ac:dyDescent="0.15">
      <c r="A11" s="58" t="s">
        <v>60</v>
      </c>
      <c r="B11" s="59"/>
      <c r="C11" s="54"/>
      <c r="D11" s="54"/>
      <c r="E11" s="54"/>
      <c r="F11" s="54"/>
      <c r="G11" s="54"/>
      <c r="H11" s="54"/>
      <c r="I11" s="54"/>
      <c r="J11" s="54"/>
      <c r="K11" s="54"/>
      <c r="L11" s="54"/>
      <c r="M11" s="54"/>
      <c r="N11" s="54"/>
      <c r="O11" s="54"/>
      <c r="P11" s="54"/>
      <c r="Q11" s="54"/>
      <c r="R11" s="54"/>
      <c r="S11" s="54"/>
      <c r="T11" s="54"/>
      <c r="U11" s="54"/>
      <c r="V11" s="54"/>
      <c r="W11" s="54"/>
      <c r="X11" s="54"/>
      <c r="Y11" s="54"/>
      <c r="Z11" s="54"/>
      <c r="AA11" s="54"/>
      <c r="AB11" s="54"/>
      <c r="AC11" s="54"/>
      <c r="AD11" s="54"/>
      <c r="AE11" s="54"/>
      <c r="AF11" s="60"/>
      <c r="AG11" s="61"/>
      <c r="AI11" s="10"/>
      <c r="AJ11" s="10"/>
    </row>
    <row r="12" spans="1:60" ht="12.6" customHeight="1" x14ac:dyDescent="0.15">
      <c r="A12" s="405" t="s">
        <v>0</v>
      </c>
      <c r="B12" s="406"/>
      <c r="C12" s="406"/>
      <c r="D12" s="406"/>
      <c r="E12" s="406"/>
      <c r="F12" s="406"/>
      <c r="G12" s="406"/>
      <c r="H12" s="406"/>
      <c r="I12" s="406"/>
      <c r="J12" s="406"/>
      <c r="K12" s="406"/>
      <c r="L12" s="405" t="s">
        <v>61</v>
      </c>
      <c r="M12" s="406"/>
      <c r="N12" s="406"/>
      <c r="O12" s="407"/>
      <c r="P12" s="405" t="s">
        <v>32</v>
      </c>
      <c r="Q12" s="406"/>
      <c r="R12" s="406"/>
      <c r="S12" s="406"/>
      <c r="T12" s="406"/>
      <c r="U12" s="406"/>
      <c r="V12" s="406"/>
      <c r="W12" s="406"/>
      <c r="X12" s="406"/>
      <c r="Y12" s="406"/>
      <c r="Z12" s="406"/>
      <c r="AA12" s="406"/>
      <c r="AB12" s="406"/>
      <c r="AC12" s="406"/>
      <c r="AD12" s="406"/>
      <c r="AE12" s="407"/>
      <c r="AF12" s="54"/>
      <c r="AG12" s="54"/>
      <c r="AH12" s="10"/>
      <c r="AI12" s="10"/>
      <c r="AJ12" s="10"/>
    </row>
    <row r="13" spans="1:60" ht="12.6" customHeight="1" x14ac:dyDescent="0.15">
      <c r="A13" s="408" t="s">
        <v>63</v>
      </c>
      <c r="B13" s="62" t="s">
        <v>64</v>
      </c>
      <c r="C13" s="409" t="s">
        <v>65</v>
      </c>
      <c r="D13" s="409"/>
      <c r="E13" s="409"/>
      <c r="F13" s="409"/>
      <c r="G13" s="409"/>
      <c r="H13" s="409"/>
      <c r="I13" s="409"/>
      <c r="J13" s="409"/>
      <c r="K13" s="410"/>
      <c r="L13" s="402">
        <f>ROUNDDOWN((P13*T13)*110/100,0)</f>
        <v>220000</v>
      </c>
      <c r="M13" s="403"/>
      <c r="N13" s="403"/>
      <c r="O13" s="404"/>
      <c r="P13" s="411">
        <v>200000</v>
      </c>
      <c r="Q13" s="412"/>
      <c r="R13" s="412"/>
      <c r="S13" s="66" t="s">
        <v>2</v>
      </c>
      <c r="T13" s="63">
        <v>1</v>
      </c>
      <c r="U13" s="63" t="s">
        <v>66</v>
      </c>
      <c r="V13" s="67" t="str">
        <f t="shared" ref="V13:Y18" si="0">"＋消費税相当額"</f>
        <v>＋消費税相当額</v>
      </c>
      <c r="W13" s="11"/>
      <c r="X13" s="11"/>
      <c r="Y13" s="67"/>
      <c r="Z13" s="67"/>
      <c r="AA13" s="67"/>
      <c r="AB13" s="67"/>
      <c r="AC13" s="67"/>
      <c r="AD13" s="67"/>
      <c r="AE13" s="64"/>
      <c r="AF13" s="54"/>
      <c r="AG13" s="59"/>
      <c r="AH13" s="10"/>
      <c r="AI13" s="10"/>
      <c r="AJ13" s="10"/>
    </row>
    <row r="14" spans="1:60" ht="12.6" customHeight="1" x14ac:dyDescent="0.15">
      <c r="A14" s="408"/>
      <c r="B14" s="68" t="s">
        <v>67</v>
      </c>
      <c r="C14" s="420" t="s">
        <v>68</v>
      </c>
      <c r="D14" s="420"/>
      <c r="E14" s="420"/>
      <c r="F14" s="420"/>
      <c r="G14" s="420"/>
      <c r="H14" s="420"/>
      <c r="I14" s="420"/>
      <c r="J14" s="420"/>
      <c r="K14" s="421"/>
      <c r="L14" s="422">
        <f>ROUNDDOWN((P14*T14)*110/100,0)</f>
        <v>220000</v>
      </c>
      <c r="M14" s="423"/>
      <c r="N14" s="423"/>
      <c r="O14" s="424"/>
      <c r="P14" s="425">
        <v>200000</v>
      </c>
      <c r="Q14" s="426"/>
      <c r="R14" s="426"/>
      <c r="S14" s="71" t="s">
        <v>2</v>
      </c>
      <c r="T14" s="69">
        <v>1</v>
      </c>
      <c r="U14" s="69" t="s">
        <v>66</v>
      </c>
      <c r="V14" s="72" t="str">
        <f t="shared" si="0"/>
        <v>＋消費税相当額</v>
      </c>
      <c r="W14" s="73"/>
      <c r="X14" s="73"/>
      <c r="Y14" s="72"/>
      <c r="Z14" s="72"/>
      <c r="AA14" s="72"/>
      <c r="AB14" s="72"/>
      <c r="AC14" s="72"/>
      <c r="AD14" s="72"/>
      <c r="AE14" s="70"/>
      <c r="AF14" s="54"/>
      <c r="AG14" s="59"/>
      <c r="AH14" s="10"/>
      <c r="AI14" s="10"/>
      <c r="AJ14" s="10"/>
    </row>
    <row r="15" spans="1:60" ht="12.6" customHeight="1" x14ac:dyDescent="0.15">
      <c r="A15" s="408"/>
      <c r="B15" s="62" t="s">
        <v>69</v>
      </c>
      <c r="C15" s="409" t="s">
        <v>70</v>
      </c>
      <c r="D15" s="409"/>
      <c r="E15" s="409"/>
      <c r="F15" s="409"/>
      <c r="G15" s="409"/>
      <c r="H15" s="409"/>
      <c r="I15" s="409"/>
      <c r="J15" s="409"/>
      <c r="K15" s="410"/>
      <c r="L15" s="402">
        <f>ROUNDDOWN((P15*T15)*110/100,0)</f>
        <v>79200</v>
      </c>
      <c r="M15" s="403"/>
      <c r="N15" s="403"/>
      <c r="O15" s="404"/>
      <c r="P15" s="411">
        <f>IF($AC$4="院内CRC",240000,72000)</f>
        <v>72000</v>
      </c>
      <c r="Q15" s="412"/>
      <c r="R15" s="412"/>
      <c r="S15" s="66" t="s">
        <v>2</v>
      </c>
      <c r="T15" s="63">
        <v>1</v>
      </c>
      <c r="U15" s="63" t="s">
        <v>66</v>
      </c>
      <c r="V15" s="67" t="str">
        <f t="shared" si="0"/>
        <v>＋消費税相当額</v>
      </c>
      <c r="W15" s="11"/>
      <c r="X15" s="11"/>
      <c r="Y15" s="67"/>
      <c r="Z15" s="67"/>
      <c r="AA15" s="67"/>
      <c r="AB15" s="67"/>
      <c r="AC15" s="67"/>
      <c r="AD15" s="67"/>
      <c r="AE15" s="64"/>
      <c r="AF15" s="54"/>
      <c r="AG15" s="59"/>
      <c r="AH15" s="10"/>
      <c r="AI15" s="10"/>
      <c r="AJ15" s="10"/>
    </row>
    <row r="16" spans="1:60" ht="12.6" customHeight="1" x14ac:dyDescent="0.15">
      <c r="A16" s="408"/>
      <c r="B16" s="62" t="s">
        <v>71</v>
      </c>
      <c r="C16" s="409" t="s">
        <v>193</v>
      </c>
      <c r="D16" s="409"/>
      <c r="E16" s="409"/>
      <c r="F16" s="409"/>
      <c r="G16" s="409"/>
      <c r="H16" s="409"/>
      <c r="I16" s="409"/>
      <c r="J16" s="409"/>
      <c r="K16" s="410"/>
      <c r="L16" s="402">
        <f>ROUNDDOWN((P16*T16)*110/100,0)</f>
        <v>132000</v>
      </c>
      <c r="M16" s="403"/>
      <c r="N16" s="403"/>
      <c r="O16" s="404"/>
      <c r="P16" s="411">
        <v>120000</v>
      </c>
      <c r="Q16" s="412"/>
      <c r="R16" s="412"/>
      <c r="S16" s="66" t="s">
        <v>2</v>
      </c>
      <c r="T16" s="63">
        <v>1</v>
      </c>
      <c r="U16" s="63" t="s">
        <v>66</v>
      </c>
      <c r="V16" s="67" t="str">
        <f t="shared" si="0"/>
        <v>＋消費税相当額</v>
      </c>
      <c r="W16" s="11"/>
      <c r="X16" s="11"/>
      <c r="Y16" s="67"/>
      <c r="Z16" s="67"/>
      <c r="AA16" s="67"/>
      <c r="AB16" s="67"/>
      <c r="AC16" s="67"/>
      <c r="AD16" s="67"/>
      <c r="AE16" s="64"/>
      <c r="AF16" s="54"/>
      <c r="AG16" s="59"/>
      <c r="AH16" s="10"/>
      <c r="AI16" s="10"/>
      <c r="AJ16" s="10"/>
    </row>
    <row r="17" spans="1:89" s="4" customFormat="1" ht="12.6" customHeight="1" x14ac:dyDescent="0.15">
      <c r="A17" s="408"/>
      <c r="B17" s="62" t="s">
        <v>72</v>
      </c>
      <c r="C17" s="409" t="s">
        <v>73</v>
      </c>
      <c r="D17" s="409"/>
      <c r="E17" s="409"/>
      <c r="F17" s="409"/>
      <c r="G17" s="409"/>
      <c r="H17" s="409"/>
      <c r="I17" s="409"/>
      <c r="J17" s="409"/>
      <c r="K17" s="410"/>
      <c r="L17" s="402">
        <f>ROUNDDOWN((P17*T17)*110/100,0)</f>
        <v>132000</v>
      </c>
      <c r="M17" s="403"/>
      <c r="N17" s="403"/>
      <c r="O17" s="404"/>
      <c r="P17" s="411">
        <f>IF($AC$4&lt;&gt;"SMOフルサポート",120000,60000)</f>
        <v>120000</v>
      </c>
      <c r="Q17" s="412"/>
      <c r="R17" s="412"/>
      <c r="S17" s="66" t="s">
        <v>2</v>
      </c>
      <c r="T17" s="63">
        <v>1</v>
      </c>
      <c r="U17" s="63" t="s">
        <v>66</v>
      </c>
      <c r="V17" s="67" t="str">
        <f t="shared" si="0"/>
        <v>＋消費税相当額</v>
      </c>
      <c r="W17" s="11"/>
      <c r="X17" s="11"/>
      <c r="Y17" s="67"/>
      <c r="Z17" s="67"/>
      <c r="AA17" s="67"/>
      <c r="AB17" s="67"/>
      <c r="AC17" s="67"/>
      <c r="AD17" s="67"/>
      <c r="AE17" s="64"/>
      <c r="AF17" s="54"/>
      <c r="AG17" s="59"/>
      <c r="AH17" s="10"/>
      <c r="AI17" s="10"/>
      <c r="AJ17" s="10"/>
      <c r="AK17" s="10"/>
      <c r="AL17" s="10"/>
      <c r="AM17" s="10"/>
      <c r="AN17" s="10"/>
      <c r="AO17" s="10"/>
      <c r="AP17" s="10"/>
      <c r="AQ17" s="10"/>
      <c r="AR17" s="10"/>
      <c r="AS17" s="10"/>
      <c r="AT17" s="10"/>
      <c r="AU17" s="10"/>
      <c r="AV17" s="10"/>
    </row>
    <row r="18" spans="1:89" s="4" customFormat="1" ht="12.6" customHeight="1" x14ac:dyDescent="0.15">
      <c r="A18" s="408"/>
      <c r="B18" s="62" t="s">
        <v>74</v>
      </c>
      <c r="C18" s="409" t="s">
        <v>75</v>
      </c>
      <c r="D18" s="409"/>
      <c r="E18" s="409"/>
      <c r="F18" s="409"/>
      <c r="G18" s="409"/>
      <c r="H18" s="409"/>
      <c r="I18" s="409"/>
      <c r="J18" s="409"/>
      <c r="K18" s="410"/>
      <c r="L18" s="402">
        <f>ROUNDDOWN((P18*T18*W18)*110/100,0)</f>
        <v>0</v>
      </c>
      <c r="M18" s="403"/>
      <c r="N18" s="403"/>
      <c r="O18" s="404"/>
      <c r="P18" s="411">
        <v>50000</v>
      </c>
      <c r="Q18" s="412"/>
      <c r="R18" s="412"/>
      <c r="S18" s="66" t="s">
        <v>2</v>
      </c>
      <c r="T18" s="63">
        <v>1</v>
      </c>
      <c r="U18" s="63" t="s">
        <v>66</v>
      </c>
      <c r="V18" s="63" t="s">
        <v>2</v>
      </c>
      <c r="W18" s="63">
        <f>IF('[1]ポイント表(Ver.3.0)'!C33="",0,'[1]ポイント表(Ver.3.0)'!C33)</f>
        <v>0</v>
      </c>
      <c r="X18" s="74" t="s">
        <v>38</v>
      </c>
      <c r="Y18" s="67" t="str">
        <f t="shared" si="0"/>
        <v>＋消費税相当額</v>
      </c>
      <c r="Z18" s="11"/>
      <c r="AA18" s="11"/>
      <c r="AB18" s="63"/>
      <c r="AC18" s="63"/>
      <c r="AD18" s="63"/>
      <c r="AE18" s="64"/>
      <c r="AF18" s="54"/>
      <c r="AG18" s="59"/>
      <c r="AH18" s="10"/>
      <c r="AI18" s="10"/>
      <c r="AJ18" s="10"/>
      <c r="AK18" s="10"/>
      <c r="AL18" s="10"/>
      <c r="AM18" s="10"/>
      <c r="AN18" s="10"/>
      <c r="AO18" s="10"/>
      <c r="AP18" s="10"/>
      <c r="AQ18" s="10"/>
      <c r="AR18" s="10"/>
      <c r="AS18" s="10"/>
      <c r="AT18" s="10"/>
      <c r="AU18" s="10"/>
      <c r="AV18" s="10"/>
      <c r="AW18" s="14"/>
      <c r="AX18" s="14"/>
      <c r="AY18" s="14"/>
      <c r="AZ18" s="14"/>
      <c r="BA18" s="14"/>
      <c r="BB18" s="14"/>
      <c r="BC18" s="14"/>
      <c r="BD18" s="14"/>
      <c r="BE18" s="14"/>
      <c r="BF18" s="14"/>
      <c r="BG18" s="14"/>
      <c r="BH18" s="14"/>
      <c r="BI18" s="14"/>
      <c r="BJ18" s="14"/>
      <c r="BK18" s="14"/>
      <c r="BL18" s="14"/>
      <c r="BM18" s="14"/>
      <c r="BN18" s="14"/>
      <c r="BO18" s="14"/>
      <c r="BP18" s="14"/>
      <c r="BQ18" s="14"/>
      <c r="BR18" s="14"/>
      <c r="BS18" s="14"/>
      <c r="BT18" s="14"/>
      <c r="BU18" s="14"/>
      <c r="BV18" s="14"/>
      <c r="BW18" s="14"/>
      <c r="BX18" s="14"/>
      <c r="BY18" s="10"/>
      <c r="BZ18" s="10"/>
      <c r="CA18" s="10"/>
      <c r="CB18" s="10"/>
      <c r="CC18" s="10"/>
      <c r="CD18" s="10"/>
      <c r="CE18" s="10"/>
      <c r="CF18" s="10"/>
      <c r="CG18" s="10"/>
      <c r="CH18" s="10"/>
      <c r="CI18" s="10"/>
      <c r="CJ18" s="10"/>
      <c r="CK18" s="10"/>
    </row>
    <row r="19" spans="1:89" s="4" customFormat="1" ht="12.6" customHeight="1" x14ac:dyDescent="0.15">
      <c r="A19" s="408"/>
      <c r="B19" s="62" t="s">
        <v>76</v>
      </c>
      <c r="C19" s="409" t="s">
        <v>23</v>
      </c>
      <c r="D19" s="409"/>
      <c r="E19" s="409"/>
      <c r="F19" s="409"/>
      <c r="G19" s="409"/>
      <c r="H19" s="409"/>
      <c r="I19" s="409"/>
      <c r="J19" s="409"/>
      <c r="K19" s="410"/>
      <c r="L19" s="402">
        <f>ROUNDDOWN(SUM(L13:O18)*$AI$1,0)</f>
        <v>156640</v>
      </c>
      <c r="M19" s="403"/>
      <c r="N19" s="403"/>
      <c r="O19" s="404"/>
      <c r="P19" s="75" t="s">
        <v>77</v>
      </c>
      <c r="Q19" s="76"/>
      <c r="R19" s="65"/>
      <c r="S19" s="65"/>
      <c r="T19" s="66"/>
      <c r="U19" s="66"/>
      <c r="V19" s="63"/>
      <c r="W19" s="63"/>
      <c r="X19" s="63"/>
      <c r="Y19" s="63"/>
      <c r="Z19" s="63"/>
      <c r="AA19" s="63"/>
      <c r="AB19" s="67"/>
      <c r="AC19" s="67"/>
      <c r="AD19" s="67"/>
      <c r="AE19" s="64"/>
      <c r="AF19" s="54"/>
      <c r="AG19" s="59"/>
      <c r="AH19" s="10"/>
      <c r="AI19" s="10"/>
      <c r="AJ19" s="10"/>
      <c r="AK19" s="10"/>
      <c r="AL19" s="10"/>
      <c r="AM19" s="10"/>
      <c r="AN19" s="10"/>
      <c r="AO19" s="10"/>
      <c r="AP19" s="10"/>
      <c r="AQ19" s="10"/>
      <c r="AR19" s="10"/>
      <c r="AS19" s="10"/>
      <c r="AT19" s="10"/>
      <c r="AU19" s="10"/>
      <c r="AV19" s="10"/>
      <c r="AW19" s="10"/>
      <c r="AX19" s="10"/>
      <c r="AY19" s="10"/>
      <c r="AZ19" s="10"/>
      <c r="BA19" s="10"/>
      <c r="BB19" s="10"/>
      <c r="BC19" s="10"/>
      <c r="BD19" s="10"/>
      <c r="BE19" s="10"/>
      <c r="BF19" s="10"/>
      <c r="BG19" s="10"/>
      <c r="BH19" s="10"/>
      <c r="BI19" s="10"/>
      <c r="BJ19" s="10"/>
      <c r="BK19" s="10"/>
      <c r="BL19" s="10"/>
      <c r="BM19" s="10"/>
      <c r="BN19" s="10"/>
      <c r="BO19" s="10"/>
      <c r="BP19" s="10"/>
      <c r="BQ19" s="10"/>
    </row>
    <row r="20" spans="1:89" s="4" customFormat="1" ht="12.6" customHeight="1" x14ac:dyDescent="0.15">
      <c r="A20" s="408"/>
      <c r="B20" s="77" t="s">
        <v>78</v>
      </c>
      <c r="C20" s="67"/>
      <c r="D20" s="67"/>
      <c r="E20" s="67"/>
      <c r="F20" s="78"/>
      <c r="G20" s="78"/>
      <c r="H20" s="78"/>
      <c r="I20" s="78"/>
      <c r="J20" s="78"/>
      <c r="K20" s="67"/>
      <c r="L20" s="402">
        <f>SUM(L13:O19)</f>
        <v>939840</v>
      </c>
      <c r="M20" s="403"/>
      <c r="N20" s="403"/>
      <c r="O20" s="404"/>
      <c r="P20" s="75" t="s">
        <v>79</v>
      </c>
      <c r="Q20" s="76"/>
      <c r="R20" s="76"/>
      <c r="S20" s="65"/>
      <c r="T20" s="66"/>
      <c r="U20" s="66"/>
      <c r="V20" s="63"/>
      <c r="W20" s="63"/>
      <c r="X20" s="63"/>
      <c r="Y20" s="63"/>
      <c r="Z20" s="63"/>
      <c r="AA20" s="63"/>
      <c r="AB20" s="67"/>
      <c r="AC20" s="67"/>
      <c r="AD20" s="67"/>
      <c r="AE20" s="64"/>
      <c r="AF20" s="54"/>
      <c r="AG20" s="59"/>
      <c r="AH20" s="10"/>
      <c r="AI20" s="10"/>
      <c r="AJ20" s="10"/>
      <c r="AK20" s="10"/>
      <c r="AL20" s="10"/>
      <c r="AM20" s="10"/>
      <c r="AN20" s="10"/>
      <c r="AO20" s="10"/>
      <c r="AP20" s="10"/>
      <c r="AQ20" s="10"/>
      <c r="AR20" s="10"/>
      <c r="AS20" s="10"/>
      <c r="AT20" s="10"/>
      <c r="AU20" s="10"/>
      <c r="AV20" s="10"/>
      <c r="AW20" s="10"/>
      <c r="AX20" s="10"/>
      <c r="AY20" s="10"/>
      <c r="AZ20" s="10"/>
      <c r="BA20" s="10"/>
      <c r="BB20" s="10"/>
      <c r="BC20" s="10"/>
      <c r="BD20" s="10"/>
      <c r="BE20" s="10"/>
      <c r="BF20" s="10"/>
      <c r="BG20" s="10"/>
      <c r="BH20" s="10"/>
      <c r="BI20" s="10"/>
      <c r="BJ20" s="10"/>
      <c r="BK20" s="10"/>
      <c r="BL20" s="10"/>
      <c r="BM20" s="10"/>
      <c r="BN20" s="10"/>
      <c r="BO20" s="10"/>
      <c r="BP20" s="10"/>
      <c r="BQ20" s="10"/>
    </row>
    <row r="21" spans="1:89" s="4" customFormat="1" ht="12.6" customHeight="1" x14ac:dyDescent="0.15">
      <c r="A21" s="77" t="s">
        <v>80</v>
      </c>
      <c r="B21" s="67"/>
      <c r="C21" s="67"/>
      <c r="D21" s="67"/>
      <c r="E21" s="67"/>
      <c r="F21" s="78"/>
      <c r="G21" s="78"/>
      <c r="H21" s="78"/>
      <c r="I21" s="78"/>
      <c r="J21" s="78"/>
      <c r="K21" s="67"/>
      <c r="L21" s="402">
        <f>ROUNDDOWN(L20*$AI$2,0)</f>
        <v>281952</v>
      </c>
      <c r="M21" s="403"/>
      <c r="N21" s="403"/>
      <c r="O21" s="404"/>
      <c r="P21" s="75" t="s">
        <v>81</v>
      </c>
      <c r="Q21" s="76"/>
      <c r="R21" s="76"/>
      <c r="S21" s="65"/>
      <c r="T21" s="66"/>
      <c r="U21" s="66"/>
      <c r="V21" s="63"/>
      <c r="W21" s="63"/>
      <c r="X21" s="63"/>
      <c r="Y21" s="63"/>
      <c r="Z21" s="63"/>
      <c r="AA21" s="63"/>
      <c r="AB21" s="67"/>
      <c r="AC21" s="67"/>
      <c r="AD21" s="67"/>
      <c r="AE21" s="64"/>
      <c r="AF21" s="54"/>
      <c r="AG21" s="59"/>
      <c r="AH21" s="10"/>
      <c r="AI21" s="10"/>
      <c r="AJ21" s="10"/>
      <c r="AK21" s="10"/>
      <c r="AL21" s="10"/>
      <c r="AM21" s="10"/>
      <c r="AN21" s="10"/>
      <c r="AO21" s="10"/>
      <c r="AP21" s="10"/>
      <c r="AQ21" s="10"/>
      <c r="AR21" s="10"/>
      <c r="AS21" s="10"/>
      <c r="AT21" s="10"/>
      <c r="AU21" s="10"/>
      <c r="AV21" s="10"/>
      <c r="AW21" s="10"/>
      <c r="AX21" s="10"/>
      <c r="AY21" s="10"/>
      <c r="AZ21" s="10"/>
      <c r="BA21" s="10"/>
      <c r="BB21" s="10"/>
      <c r="BC21" s="10"/>
      <c r="BD21" s="10"/>
      <c r="BE21" s="10"/>
      <c r="BF21" s="10"/>
      <c r="BG21" s="10"/>
      <c r="BH21" s="10"/>
      <c r="BI21" s="10"/>
      <c r="BJ21" s="10"/>
      <c r="BK21" s="10"/>
      <c r="BL21" s="10"/>
      <c r="BM21" s="10"/>
      <c r="BN21" s="10"/>
      <c r="BO21" s="10"/>
      <c r="BP21" s="10"/>
      <c r="BQ21" s="10"/>
    </row>
    <row r="22" spans="1:89" s="4" customFormat="1" ht="12.6" customHeight="1" x14ac:dyDescent="0.15">
      <c r="A22" s="77" t="s">
        <v>28</v>
      </c>
      <c r="B22" s="67"/>
      <c r="C22" s="67"/>
      <c r="D22" s="67"/>
      <c r="E22" s="67"/>
      <c r="F22" s="67"/>
      <c r="G22" s="67"/>
      <c r="H22" s="67"/>
      <c r="I22" s="67"/>
      <c r="J22" s="67"/>
      <c r="K22" s="67"/>
      <c r="L22" s="402">
        <f>SUM(L20:O21)</f>
        <v>1221792</v>
      </c>
      <c r="M22" s="403"/>
      <c r="N22" s="403"/>
      <c r="O22" s="404"/>
      <c r="P22" s="77" t="s">
        <v>82</v>
      </c>
      <c r="Q22" s="67"/>
      <c r="R22" s="76"/>
      <c r="S22" s="65"/>
      <c r="T22" s="66"/>
      <c r="U22" s="403">
        <f>ROUNDDOWN(L22/1.1*0.1,0)</f>
        <v>111072</v>
      </c>
      <c r="V22" s="403"/>
      <c r="W22" s="403"/>
      <c r="X22" s="403"/>
      <c r="Y22" s="11"/>
      <c r="Z22" s="11"/>
      <c r="AA22" s="63"/>
      <c r="AB22" s="67"/>
      <c r="AC22" s="67"/>
      <c r="AD22" s="67"/>
      <c r="AE22" s="64"/>
      <c r="AF22" s="54"/>
      <c r="AG22" s="59"/>
      <c r="AH22" s="10"/>
      <c r="AI22" s="10"/>
      <c r="AJ22" s="10"/>
      <c r="AK22" s="10"/>
      <c r="AL22" s="10"/>
      <c r="AM22" s="10"/>
      <c r="AN22" s="10"/>
      <c r="AO22" s="10"/>
      <c r="AP22" s="10"/>
      <c r="AQ22" s="10"/>
      <c r="AR22" s="10"/>
      <c r="AS22" s="10"/>
      <c r="AT22" s="10"/>
      <c r="AU22" s="10"/>
      <c r="AV22" s="10"/>
      <c r="AW22" s="10"/>
      <c r="AX22" s="10"/>
      <c r="AY22" s="10"/>
      <c r="AZ22" s="10"/>
      <c r="BA22" s="10"/>
      <c r="BB22" s="10"/>
      <c r="BC22" s="10"/>
      <c r="BD22" s="10"/>
      <c r="BE22" s="10"/>
      <c r="BF22" s="10"/>
      <c r="BG22" s="10"/>
      <c r="BH22" s="10"/>
      <c r="BI22" s="10"/>
      <c r="BJ22" s="10"/>
      <c r="BK22" s="10"/>
      <c r="BL22" s="10"/>
      <c r="BM22" s="10"/>
      <c r="BN22" s="10"/>
      <c r="BO22" s="10"/>
      <c r="BP22" s="10"/>
      <c r="BQ22" s="10"/>
    </row>
    <row r="23" spans="1:89" s="4" customFormat="1" ht="12.6" customHeight="1" outlineLevel="1" x14ac:dyDescent="0.15">
      <c r="A23" s="79"/>
      <c r="B23" s="79"/>
      <c r="C23" s="54"/>
      <c r="D23" s="54"/>
      <c r="E23" s="54"/>
      <c r="F23" s="54"/>
      <c r="G23" s="54"/>
      <c r="H23" s="54"/>
      <c r="I23" s="54"/>
      <c r="J23" s="54"/>
      <c r="K23" s="54"/>
      <c r="L23" s="54"/>
      <c r="M23" s="54"/>
      <c r="N23" s="54"/>
      <c r="O23" s="54"/>
      <c r="P23" s="80"/>
      <c r="Q23" s="80"/>
      <c r="R23" s="81"/>
      <c r="S23" s="80"/>
      <c r="T23" s="59"/>
      <c r="U23" s="59"/>
      <c r="V23" s="59"/>
      <c r="AA23" s="59"/>
      <c r="AB23" s="59"/>
      <c r="AC23" s="59"/>
      <c r="AD23" s="59"/>
      <c r="AE23" s="59"/>
      <c r="AF23" s="54"/>
      <c r="AG23" s="59"/>
      <c r="AH23" s="10"/>
      <c r="AI23" s="10"/>
      <c r="AJ23" s="10"/>
      <c r="AK23" s="10"/>
      <c r="AL23" s="10"/>
      <c r="AM23" s="10"/>
      <c r="AN23" s="10"/>
      <c r="AO23" s="10"/>
      <c r="AP23" s="10"/>
      <c r="AQ23" s="10"/>
      <c r="AR23" s="10"/>
      <c r="AS23" s="10"/>
      <c r="AT23" s="10"/>
      <c r="AU23" s="10"/>
      <c r="AV23" s="10"/>
      <c r="AW23" s="10"/>
      <c r="AX23" s="10"/>
      <c r="AY23" s="10"/>
      <c r="AZ23" s="10"/>
      <c r="BA23" s="10"/>
      <c r="BB23" s="10"/>
      <c r="BC23" s="10"/>
      <c r="BD23" s="10"/>
      <c r="BE23" s="10"/>
      <c r="BF23" s="10"/>
      <c r="BG23" s="10"/>
      <c r="BH23" s="10"/>
      <c r="BI23" s="10"/>
      <c r="BJ23" s="10"/>
      <c r="BK23" s="10"/>
      <c r="BL23" s="10"/>
      <c r="BM23" s="10"/>
      <c r="BN23" s="10"/>
      <c r="BO23" s="10"/>
      <c r="BP23" s="10"/>
      <c r="BQ23" s="10"/>
    </row>
    <row r="24" spans="1:89" s="4" customFormat="1" ht="12.6" customHeight="1" outlineLevel="1" x14ac:dyDescent="0.15">
      <c r="A24" s="58" t="s">
        <v>83</v>
      </c>
      <c r="B24" s="79"/>
      <c r="C24" s="54"/>
      <c r="D24" s="54"/>
      <c r="E24" s="54"/>
      <c r="F24" s="54"/>
      <c r="G24" s="54"/>
      <c r="H24" s="54"/>
      <c r="I24" s="54"/>
      <c r="J24" s="54"/>
      <c r="K24" s="54"/>
      <c r="L24" s="54"/>
      <c r="M24" s="54"/>
      <c r="N24" s="54"/>
      <c r="O24" s="54"/>
      <c r="P24" s="54"/>
      <c r="Q24" s="54"/>
      <c r="R24" s="54"/>
      <c r="S24" s="54"/>
      <c r="T24" s="54"/>
      <c r="U24" s="54"/>
      <c r="V24" s="54"/>
      <c r="W24" s="54"/>
      <c r="X24" s="54"/>
      <c r="Y24" s="54"/>
      <c r="Z24" s="54"/>
      <c r="AA24" s="54"/>
      <c r="AB24" s="54"/>
      <c r="AC24" s="54"/>
      <c r="AD24" s="54"/>
      <c r="AE24" s="59"/>
      <c r="AF24" s="54"/>
      <c r="AG24" s="59"/>
      <c r="AH24" s="10"/>
      <c r="AI24" s="10"/>
      <c r="AJ24" s="10"/>
      <c r="AK24" s="10"/>
      <c r="AL24" s="10"/>
      <c r="AM24" s="10"/>
      <c r="AN24" s="10"/>
      <c r="AO24" s="10"/>
      <c r="AP24" s="10"/>
      <c r="AQ24" s="10"/>
      <c r="AR24" s="10"/>
      <c r="AS24" s="10"/>
      <c r="AT24" s="10"/>
      <c r="AU24" s="10"/>
      <c r="AV24" s="10"/>
      <c r="AW24" s="10"/>
      <c r="AX24" s="10"/>
      <c r="AY24" s="10"/>
      <c r="AZ24" s="10"/>
      <c r="BA24" s="10"/>
      <c r="BB24" s="10"/>
      <c r="BC24" s="10"/>
      <c r="BD24" s="10"/>
      <c r="BE24" s="10"/>
      <c r="BF24" s="10"/>
      <c r="BG24" s="10"/>
      <c r="BH24" s="10"/>
      <c r="BI24" s="10"/>
      <c r="BJ24" s="10"/>
      <c r="BK24" s="10"/>
      <c r="BL24" s="10"/>
      <c r="BM24" s="10"/>
      <c r="BN24" s="10"/>
      <c r="BO24" s="10"/>
      <c r="BP24" s="10"/>
      <c r="BQ24" s="10"/>
    </row>
    <row r="25" spans="1:89" s="4" customFormat="1" ht="12.6" customHeight="1" outlineLevel="1" x14ac:dyDescent="0.15">
      <c r="A25" s="405" t="s">
        <v>0</v>
      </c>
      <c r="B25" s="406"/>
      <c r="C25" s="406"/>
      <c r="D25" s="406"/>
      <c r="E25" s="406"/>
      <c r="F25" s="406"/>
      <c r="G25" s="406"/>
      <c r="H25" s="406"/>
      <c r="I25" s="406"/>
      <c r="J25" s="406"/>
      <c r="K25" s="406"/>
      <c r="L25" s="405" t="s">
        <v>61</v>
      </c>
      <c r="M25" s="406"/>
      <c r="N25" s="406"/>
      <c r="O25" s="407"/>
      <c r="P25" s="405" t="s">
        <v>32</v>
      </c>
      <c r="Q25" s="406"/>
      <c r="R25" s="406"/>
      <c r="S25" s="406"/>
      <c r="T25" s="406"/>
      <c r="U25" s="406"/>
      <c r="V25" s="406"/>
      <c r="W25" s="406"/>
      <c r="X25" s="406"/>
      <c r="Y25" s="406"/>
      <c r="Z25" s="406"/>
      <c r="AA25" s="406"/>
      <c r="AB25" s="406"/>
      <c r="AC25" s="406"/>
      <c r="AD25" s="406"/>
      <c r="AE25" s="407"/>
      <c r="AF25" s="54"/>
      <c r="AG25" s="59"/>
      <c r="AH25" s="10"/>
      <c r="AI25" s="10"/>
      <c r="AJ25" s="10"/>
      <c r="AK25" s="10"/>
      <c r="AL25" s="10"/>
      <c r="AM25" s="10"/>
      <c r="AN25" s="10"/>
      <c r="AO25" s="10"/>
      <c r="AP25" s="10"/>
      <c r="AQ25" s="10"/>
      <c r="AR25" s="10"/>
      <c r="AS25" s="10"/>
      <c r="AT25" s="10"/>
      <c r="AU25" s="10"/>
      <c r="AV25" s="10"/>
      <c r="AW25" s="10"/>
      <c r="AX25" s="10"/>
      <c r="AY25" s="10"/>
      <c r="AZ25" s="10"/>
      <c r="BA25" s="10"/>
      <c r="BB25" s="10"/>
      <c r="BC25" s="10"/>
      <c r="BD25" s="10"/>
      <c r="BE25" s="10"/>
      <c r="BF25" s="10"/>
      <c r="BG25" s="10"/>
      <c r="BH25" s="10"/>
      <c r="BI25" s="10"/>
      <c r="BJ25" s="10"/>
      <c r="BK25" s="10"/>
      <c r="BL25" s="10"/>
      <c r="BM25" s="10"/>
      <c r="BN25" s="10"/>
      <c r="BO25" s="10"/>
      <c r="BP25" s="10"/>
      <c r="BQ25" s="10"/>
    </row>
    <row r="26" spans="1:89" s="4" customFormat="1" ht="12.6" customHeight="1" outlineLevel="1" x14ac:dyDescent="0.15">
      <c r="A26" s="408" t="s">
        <v>63</v>
      </c>
      <c r="B26" s="62" t="s">
        <v>64</v>
      </c>
      <c r="C26" s="409" t="s">
        <v>65</v>
      </c>
      <c r="D26" s="409"/>
      <c r="E26" s="409"/>
      <c r="F26" s="409"/>
      <c r="G26" s="409"/>
      <c r="H26" s="409"/>
      <c r="I26" s="409"/>
      <c r="J26" s="409"/>
      <c r="K26" s="410"/>
      <c r="L26" s="402">
        <f>'試験経費算定表(Ver.2.0)'!K26*'経費の配分について(Ver.2.0)'!T26</f>
        <v>0</v>
      </c>
      <c r="M26" s="403"/>
      <c r="N26" s="403"/>
      <c r="O26" s="404"/>
      <c r="P26" s="411">
        <v>100000</v>
      </c>
      <c r="Q26" s="412"/>
      <c r="R26" s="412"/>
      <c r="S26" s="66" t="s">
        <v>2</v>
      </c>
      <c r="T26" s="63">
        <f>IFERROR(Z4-P4,0)</f>
        <v>0</v>
      </c>
      <c r="U26" s="74" t="s">
        <v>27</v>
      </c>
      <c r="V26" s="67" t="str">
        <f t="shared" ref="V26:V30" si="1">"＋消費税相当額"</f>
        <v>＋消費税相当額</v>
      </c>
      <c r="W26" s="63"/>
      <c r="X26" s="63"/>
      <c r="Y26" s="63"/>
      <c r="Z26" s="67"/>
      <c r="AA26" s="67"/>
      <c r="AB26" s="82"/>
      <c r="AC26" s="63"/>
      <c r="AD26" s="67"/>
      <c r="AE26" s="64"/>
      <c r="AF26" s="10"/>
      <c r="AG26" s="10"/>
      <c r="AH26" s="10"/>
      <c r="AI26" s="10"/>
      <c r="AJ26" s="10"/>
      <c r="AK26" s="10"/>
      <c r="AL26" s="10"/>
      <c r="AM26" s="10"/>
      <c r="AN26" s="10"/>
      <c r="AO26" s="10"/>
      <c r="AP26" s="10"/>
      <c r="AQ26" s="10"/>
      <c r="AR26" s="10"/>
      <c r="AS26" s="10"/>
      <c r="AT26" s="10"/>
      <c r="AU26" s="10"/>
      <c r="AV26" s="10"/>
      <c r="AW26" s="10"/>
      <c r="AX26" s="10"/>
      <c r="AY26" s="10"/>
      <c r="AZ26" s="10"/>
      <c r="BA26" s="10"/>
      <c r="BB26" s="10"/>
      <c r="BC26" s="10"/>
      <c r="BD26" s="10"/>
      <c r="BE26" s="10"/>
      <c r="BF26" s="10"/>
      <c r="BG26" s="10"/>
      <c r="BH26" s="10"/>
      <c r="BI26" s="10"/>
      <c r="BJ26" s="10"/>
      <c r="BK26" s="10"/>
      <c r="BL26" s="10"/>
      <c r="BM26" s="10"/>
      <c r="BN26" s="10"/>
      <c r="BO26" s="10"/>
    </row>
    <row r="27" spans="1:89" s="4" customFormat="1" ht="12.6" customHeight="1" outlineLevel="1" x14ac:dyDescent="0.15">
      <c r="A27" s="408"/>
      <c r="B27" s="68" t="s">
        <v>84</v>
      </c>
      <c r="C27" s="420" t="s">
        <v>85</v>
      </c>
      <c r="D27" s="420"/>
      <c r="E27" s="420"/>
      <c r="F27" s="420"/>
      <c r="G27" s="420"/>
      <c r="H27" s="420"/>
      <c r="I27" s="420"/>
      <c r="J27" s="420"/>
      <c r="K27" s="421"/>
      <c r="L27" s="422">
        <f>'試験経費算定表(Ver.2.0)'!K27*'経費の配分について(Ver.2.0)'!T27</f>
        <v>0</v>
      </c>
      <c r="M27" s="423"/>
      <c r="N27" s="423"/>
      <c r="O27" s="424"/>
      <c r="P27" s="425">
        <v>120000</v>
      </c>
      <c r="Q27" s="426"/>
      <c r="R27" s="426"/>
      <c r="S27" s="71" t="s">
        <v>2</v>
      </c>
      <c r="T27" s="69">
        <f>T26</f>
        <v>0</v>
      </c>
      <c r="U27" s="83" t="s">
        <v>27</v>
      </c>
      <c r="V27" s="72" t="str">
        <f t="shared" si="1"/>
        <v>＋消費税相当額</v>
      </c>
      <c r="W27" s="69"/>
      <c r="X27" s="69"/>
      <c r="Y27" s="69"/>
      <c r="Z27" s="72"/>
      <c r="AA27" s="72"/>
      <c r="AB27" s="84"/>
      <c r="AC27" s="69"/>
      <c r="AD27" s="72"/>
      <c r="AE27" s="70"/>
      <c r="AF27" s="10"/>
      <c r="AG27" s="10"/>
      <c r="AH27" s="10"/>
      <c r="AI27" s="10"/>
      <c r="AJ27" s="10"/>
      <c r="AK27" s="10"/>
      <c r="AL27" s="10"/>
      <c r="AM27" s="10"/>
      <c r="AN27" s="10"/>
      <c r="AO27" s="10"/>
      <c r="AP27" s="10"/>
      <c r="AQ27" s="10"/>
      <c r="AR27" s="10"/>
      <c r="AS27" s="10"/>
      <c r="AT27" s="10"/>
      <c r="AU27" s="10"/>
      <c r="AV27" s="10"/>
      <c r="AW27" s="10"/>
      <c r="AX27" s="10"/>
      <c r="AY27" s="10"/>
      <c r="AZ27" s="10"/>
      <c r="BA27" s="10"/>
      <c r="BB27" s="10"/>
      <c r="BC27" s="10"/>
      <c r="BD27" s="10"/>
      <c r="BE27" s="10"/>
      <c r="BF27" s="10"/>
      <c r="BG27" s="10"/>
      <c r="BH27" s="10"/>
      <c r="BI27" s="10"/>
      <c r="BJ27" s="10"/>
      <c r="BK27" s="10"/>
      <c r="BL27" s="10"/>
      <c r="BM27" s="10"/>
      <c r="BN27" s="10"/>
      <c r="BO27" s="10"/>
    </row>
    <row r="28" spans="1:89" s="4" customFormat="1" ht="12.6" customHeight="1" outlineLevel="1" x14ac:dyDescent="0.15">
      <c r="A28" s="408"/>
      <c r="B28" s="62" t="s">
        <v>69</v>
      </c>
      <c r="C28" s="409" t="s">
        <v>86</v>
      </c>
      <c r="D28" s="409"/>
      <c r="E28" s="409"/>
      <c r="F28" s="409"/>
      <c r="G28" s="409"/>
      <c r="H28" s="409"/>
      <c r="I28" s="409"/>
      <c r="J28" s="409"/>
      <c r="K28" s="410"/>
      <c r="L28" s="402">
        <f>'試験経費算定表(Ver.2.0)'!K28*'経費の配分について(Ver.2.0)'!T28</f>
        <v>0</v>
      </c>
      <c r="M28" s="403"/>
      <c r="N28" s="403"/>
      <c r="O28" s="404"/>
      <c r="P28" s="411">
        <f>IF($AC$4="院内CRC",240000,72000)</f>
        <v>72000</v>
      </c>
      <c r="Q28" s="412"/>
      <c r="R28" s="412"/>
      <c r="S28" s="66" t="s">
        <v>2</v>
      </c>
      <c r="T28" s="63">
        <f>T26</f>
        <v>0</v>
      </c>
      <c r="U28" s="74" t="s">
        <v>27</v>
      </c>
      <c r="V28" s="67" t="str">
        <f t="shared" si="1"/>
        <v>＋消費税相当額</v>
      </c>
      <c r="W28" s="63"/>
      <c r="X28" s="63"/>
      <c r="Y28" s="63"/>
      <c r="Z28" s="67"/>
      <c r="AA28" s="67"/>
      <c r="AB28" s="82"/>
      <c r="AC28" s="63"/>
      <c r="AD28" s="67"/>
      <c r="AE28" s="64"/>
      <c r="AF28" s="10"/>
      <c r="AG28" s="10"/>
      <c r="AH28" s="10"/>
      <c r="AI28" s="10"/>
      <c r="AJ28" s="10"/>
      <c r="AK28" s="10"/>
      <c r="AL28" s="10"/>
      <c r="AM28" s="10"/>
      <c r="AN28" s="10"/>
      <c r="AO28" s="10"/>
      <c r="AP28" s="10"/>
      <c r="AQ28" s="10"/>
      <c r="AR28" s="10"/>
      <c r="AS28" s="10"/>
      <c r="AT28" s="10"/>
      <c r="AU28" s="10"/>
      <c r="AV28" s="10"/>
      <c r="AW28" s="10"/>
      <c r="AX28" s="10"/>
      <c r="AY28" s="10"/>
      <c r="AZ28" s="10"/>
      <c r="BA28" s="10"/>
      <c r="BB28" s="10"/>
      <c r="BC28" s="10"/>
      <c r="BD28" s="10"/>
      <c r="BE28" s="10"/>
      <c r="BF28" s="10"/>
      <c r="BG28" s="10"/>
      <c r="BH28" s="10"/>
      <c r="BI28" s="10"/>
      <c r="BJ28" s="10"/>
      <c r="BK28" s="10"/>
      <c r="BL28" s="10"/>
      <c r="BM28" s="10"/>
      <c r="BN28" s="10"/>
      <c r="BO28" s="10"/>
    </row>
    <row r="29" spans="1:89" s="4" customFormat="1" ht="12.6" customHeight="1" outlineLevel="1" x14ac:dyDescent="0.15">
      <c r="A29" s="408"/>
      <c r="B29" s="62" t="s">
        <v>71</v>
      </c>
      <c r="C29" s="409" t="s">
        <v>194</v>
      </c>
      <c r="D29" s="409"/>
      <c r="E29" s="409"/>
      <c r="F29" s="409"/>
      <c r="G29" s="409"/>
      <c r="H29" s="409"/>
      <c r="I29" s="409"/>
      <c r="J29" s="409"/>
      <c r="K29" s="410"/>
      <c r="L29" s="402">
        <f>'試験経費算定表(Ver.2.0)'!K29*'経費の配分について(Ver.2.0)'!T29</f>
        <v>0</v>
      </c>
      <c r="M29" s="403"/>
      <c r="N29" s="403"/>
      <c r="O29" s="404"/>
      <c r="P29" s="411">
        <v>120000</v>
      </c>
      <c r="Q29" s="412"/>
      <c r="R29" s="412"/>
      <c r="S29" s="66" t="s">
        <v>2</v>
      </c>
      <c r="T29" s="63">
        <f>T26</f>
        <v>0</v>
      </c>
      <c r="U29" s="74" t="s">
        <v>27</v>
      </c>
      <c r="V29" s="67" t="str">
        <f t="shared" si="1"/>
        <v>＋消費税相当額</v>
      </c>
      <c r="W29" s="63"/>
      <c r="X29" s="63"/>
      <c r="Y29" s="63"/>
      <c r="Z29" s="67"/>
      <c r="AA29" s="67"/>
      <c r="AB29" s="82"/>
      <c r="AC29" s="63"/>
      <c r="AD29" s="67"/>
      <c r="AE29" s="64"/>
      <c r="AF29" s="10"/>
      <c r="AG29" s="10"/>
      <c r="AH29" s="10"/>
      <c r="AI29" s="10"/>
      <c r="AJ29" s="10"/>
      <c r="AK29" s="10"/>
      <c r="AL29" s="10"/>
      <c r="AM29" s="10"/>
      <c r="AN29" s="10"/>
      <c r="AO29" s="10"/>
      <c r="AP29" s="10"/>
      <c r="AQ29" s="10"/>
      <c r="AR29" s="10"/>
      <c r="AS29" s="10"/>
      <c r="AT29" s="10"/>
      <c r="AU29" s="10"/>
      <c r="AV29" s="10"/>
      <c r="AW29" s="10"/>
      <c r="AX29" s="10"/>
      <c r="AY29" s="10"/>
      <c r="AZ29" s="10"/>
      <c r="BA29" s="10"/>
      <c r="BB29" s="10"/>
      <c r="BC29" s="10"/>
      <c r="BD29" s="10"/>
      <c r="BE29" s="10"/>
      <c r="BF29" s="10"/>
      <c r="BG29" s="10"/>
      <c r="BH29" s="10"/>
      <c r="BI29" s="10"/>
      <c r="BJ29" s="10"/>
      <c r="BK29" s="10"/>
      <c r="BL29" s="10"/>
      <c r="BM29" s="10"/>
      <c r="BN29" s="10"/>
      <c r="BO29" s="10"/>
    </row>
    <row r="30" spans="1:89" s="4" customFormat="1" ht="12.6" customHeight="1" outlineLevel="1" x14ac:dyDescent="0.15">
      <c r="A30" s="408"/>
      <c r="B30" s="62" t="s">
        <v>72</v>
      </c>
      <c r="C30" s="409" t="s">
        <v>87</v>
      </c>
      <c r="D30" s="409"/>
      <c r="E30" s="409"/>
      <c r="F30" s="409"/>
      <c r="G30" s="409"/>
      <c r="H30" s="409"/>
      <c r="I30" s="409"/>
      <c r="J30" s="409"/>
      <c r="K30" s="410"/>
      <c r="L30" s="402">
        <f>'試験経費算定表(Ver.2.0)'!K30*'経費の配分について(Ver.2.0)'!T30</f>
        <v>0</v>
      </c>
      <c r="M30" s="403"/>
      <c r="N30" s="403"/>
      <c r="O30" s="404"/>
      <c r="P30" s="411">
        <f>IF($AC$4&lt;&gt;"SMOフルサポート",120000,60000)</f>
        <v>120000</v>
      </c>
      <c r="Q30" s="412"/>
      <c r="R30" s="412"/>
      <c r="S30" s="66" t="s">
        <v>2</v>
      </c>
      <c r="T30" s="63">
        <f>T26</f>
        <v>0</v>
      </c>
      <c r="U30" s="74" t="s">
        <v>27</v>
      </c>
      <c r="V30" s="67" t="str">
        <f t="shared" si="1"/>
        <v>＋消費税相当額</v>
      </c>
      <c r="W30" s="63"/>
      <c r="X30" s="63"/>
      <c r="Y30" s="63"/>
      <c r="Z30" s="67"/>
      <c r="AA30" s="67"/>
      <c r="AB30" s="82"/>
      <c r="AC30" s="63"/>
      <c r="AD30" s="67"/>
      <c r="AE30" s="64"/>
      <c r="AF30" s="10"/>
      <c r="AG30" s="10"/>
      <c r="AH30" s="10"/>
      <c r="AI30" s="10"/>
      <c r="AJ30" s="10"/>
      <c r="AK30" s="10"/>
      <c r="AL30" s="10"/>
      <c r="AM30" s="10"/>
      <c r="AN30" s="10"/>
      <c r="AO30" s="10"/>
      <c r="AP30" s="10"/>
      <c r="AQ30" s="10"/>
      <c r="AR30" s="10"/>
      <c r="AS30" s="10"/>
      <c r="AT30" s="10"/>
      <c r="AU30" s="10"/>
      <c r="AV30" s="10"/>
      <c r="AW30" s="10"/>
      <c r="AX30" s="10"/>
      <c r="AY30" s="10"/>
      <c r="AZ30" s="10"/>
      <c r="BA30" s="10"/>
      <c r="BB30" s="10"/>
      <c r="BC30" s="10"/>
      <c r="BD30" s="10"/>
      <c r="BE30" s="10"/>
      <c r="BF30" s="10"/>
      <c r="BG30" s="10"/>
      <c r="BH30" s="10"/>
      <c r="BI30" s="10"/>
      <c r="BJ30" s="10"/>
      <c r="BK30" s="10"/>
      <c r="BL30" s="10"/>
      <c r="BM30" s="10"/>
      <c r="BN30" s="10"/>
      <c r="BO30" s="10"/>
    </row>
    <row r="31" spans="1:89" s="4" customFormat="1" ht="12.6" customHeight="1" outlineLevel="1" x14ac:dyDescent="0.15">
      <c r="A31" s="408"/>
      <c r="B31" s="62" t="s">
        <v>74</v>
      </c>
      <c r="C31" s="409" t="s">
        <v>23</v>
      </c>
      <c r="D31" s="409"/>
      <c r="E31" s="409"/>
      <c r="F31" s="409"/>
      <c r="G31" s="409"/>
      <c r="H31" s="409"/>
      <c r="I31" s="409"/>
      <c r="J31" s="409"/>
      <c r="K31" s="410"/>
      <c r="L31" s="402">
        <f>'試験経費算定表(Ver.2.0)'!K31*'経費の配分について(Ver.2.0)'!T26</f>
        <v>0</v>
      </c>
      <c r="M31" s="403"/>
      <c r="N31" s="403"/>
      <c r="O31" s="404"/>
      <c r="P31" s="75" t="s">
        <v>77</v>
      </c>
      <c r="Q31" s="76"/>
      <c r="R31" s="65"/>
      <c r="S31" s="65"/>
      <c r="T31" s="66"/>
      <c r="U31" s="66"/>
      <c r="V31" s="63"/>
      <c r="W31" s="74"/>
      <c r="X31" s="63"/>
      <c r="Y31" s="63"/>
      <c r="Z31" s="63"/>
      <c r="AA31" s="63"/>
      <c r="AB31" s="67"/>
      <c r="AC31" s="67"/>
      <c r="AD31" s="82"/>
      <c r="AE31" s="64"/>
      <c r="AF31" s="54"/>
      <c r="AG31" s="59"/>
      <c r="AH31" s="10"/>
      <c r="AI31" s="10"/>
      <c r="AJ31" s="10"/>
      <c r="AK31" s="10"/>
      <c r="AL31" s="10"/>
      <c r="AM31" s="10"/>
      <c r="AN31" s="10"/>
      <c r="AO31" s="10"/>
      <c r="AP31" s="10"/>
      <c r="AQ31" s="10"/>
      <c r="AR31" s="10"/>
      <c r="AS31" s="10"/>
      <c r="AT31" s="10"/>
      <c r="AU31" s="10"/>
      <c r="AV31" s="10"/>
      <c r="AW31" s="10"/>
      <c r="AX31" s="10"/>
      <c r="AY31" s="10"/>
      <c r="AZ31" s="10"/>
      <c r="BA31" s="10"/>
      <c r="BB31" s="10"/>
      <c r="BC31" s="10"/>
      <c r="BD31" s="10"/>
      <c r="BE31" s="10"/>
      <c r="BF31" s="10"/>
      <c r="BG31" s="10"/>
      <c r="BH31" s="10"/>
      <c r="BI31" s="10"/>
      <c r="BJ31" s="10"/>
      <c r="BK31" s="10"/>
      <c r="BL31" s="10"/>
      <c r="BM31" s="10"/>
      <c r="BN31" s="10"/>
      <c r="BO31" s="10"/>
      <c r="BP31" s="10"/>
      <c r="BQ31" s="10"/>
    </row>
    <row r="32" spans="1:89" s="4" customFormat="1" ht="12.6" customHeight="1" outlineLevel="1" x14ac:dyDescent="0.15">
      <c r="A32" s="408"/>
      <c r="B32" s="77" t="s">
        <v>78</v>
      </c>
      <c r="C32" s="67"/>
      <c r="D32" s="67"/>
      <c r="E32" s="67"/>
      <c r="F32" s="82"/>
      <c r="G32" s="67"/>
      <c r="H32" s="67"/>
      <c r="I32" s="67"/>
      <c r="J32" s="67"/>
      <c r="K32" s="67"/>
      <c r="L32" s="402">
        <f>SUM(L26:O31)</f>
        <v>0</v>
      </c>
      <c r="M32" s="403"/>
      <c r="N32" s="403"/>
      <c r="O32" s="404"/>
      <c r="P32" s="75" t="s">
        <v>79</v>
      </c>
      <c r="Q32" s="76"/>
      <c r="R32" s="65"/>
      <c r="S32" s="65"/>
      <c r="T32" s="66"/>
      <c r="U32" s="66"/>
      <c r="V32" s="63"/>
      <c r="W32" s="63"/>
      <c r="X32" s="63"/>
      <c r="Y32" s="63"/>
      <c r="Z32" s="63"/>
      <c r="AA32" s="63"/>
      <c r="AB32" s="67"/>
      <c r="AC32" s="67"/>
      <c r="AD32" s="67"/>
      <c r="AE32" s="64"/>
      <c r="AF32" s="54"/>
      <c r="AG32" s="59"/>
      <c r="AH32" s="10"/>
      <c r="AI32" s="10"/>
      <c r="AJ32" s="10"/>
      <c r="AK32" s="10"/>
      <c r="AL32" s="10"/>
      <c r="AM32" s="10"/>
      <c r="AN32" s="10"/>
      <c r="AO32" s="10"/>
      <c r="AP32" s="10"/>
      <c r="AQ32" s="10"/>
      <c r="AR32" s="10"/>
      <c r="AS32" s="10"/>
      <c r="AT32" s="10"/>
      <c r="AU32" s="10"/>
      <c r="AV32" s="10"/>
      <c r="AW32" s="10"/>
      <c r="AX32" s="10"/>
      <c r="AY32" s="10"/>
      <c r="AZ32" s="10"/>
      <c r="BA32" s="10"/>
      <c r="BB32" s="10"/>
      <c r="BC32" s="10"/>
      <c r="BD32" s="10"/>
      <c r="BE32" s="10"/>
      <c r="BF32" s="10"/>
      <c r="BG32" s="10"/>
      <c r="BH32" s="10"/>
      <c r="BI32" s="10"/>
      <c r="BJ32" s="10"/>
      <c r="BK32" s="10"/>
      <c r="BL32" s="10"/>
      <c r="BM32" s="10"/>
      <c r="BN32" s="10"/>
      <c r="BO32" s="10"/>
      <c r="BP32" s="10"/>
      <c r="BQ32" s="10"/>
    </row>
    <row r="33" spans="1:58" ht="12.6" customHeight="1" outlineLevel="1" x14ac:dyDescent="0.15">
      <c r="A33" s="85" t="s">
        <v>80</v>
      </c>
      <c r="B33" s="77"/>
      <c r="C33" s="67"/>
      <c r="D33" s="67"/>
      <c r="E33" s="67"/>
      <c r="F33" s="82"/>
      <c r="G33" s="67"/>
      <c r="H33" s="67"/>
      <c r="I33" s="67"/>
      <c r="J33" s="67"/>
      <c r="K33" s="67"/>
      <c r="L33" s="402">
        <f>'試験経費算定表(Ver.2.0)'!K33*'経費の配分について(Ver.2.0)'!T26</f>
        <v>0</v>
      </c>
      <c r="M33" s="403"/>
      <c r="N33" s="403"/>
      <c r="O33" s="404"/>
      <c r="P33" s="75" t="s">
        <v>81</v>
      </c>
      <c r="Q33" s="76"/>
      <c r="R33" s="76"/>
      <c r="S33" s="65"/>
      <c r="T33" s="66"/>
      <c r="U33" s="66"/>
      <c r="V33" s="63"/>
      <c r="W33" s="63"/>
      <c r="X33" s="63"/>
      <c r="Y33" s="63"/>
      <c r="Z33" s="63"/>
      <c r="AA33" s="63"/>
      <c r="AB33" s="67"/>
      <c r="AC33" s="67"/>
      <c r="AD33" s="67"/>
      <c r="AE33" s="64"/>
      <c r="AF33" s="54"/>
      <c r="AG33" s="54"/>
      <c r="AH33" s="10"/>
      <c r="AI33" s="10"/>
      <c r="AJ33" s="10"/>
    </row>
    <row r="34" spans="1:58" ht="12.6" customHeight="1" outlineLevel="1" x14ac:dyDescent="0.15">
      <c r="A34" s="85" t="s">
        <v>28</v>
      </c>
      <c r="B34" s="77"/>
      <c r="C34" s="67"/>
      <c r="D34" s="67"/>
      <c r="E34" s="67"/>
      <c r="F34" s="67"/>
      <c r="G34" s="67"/>
      <c r="H34" s="67"/>
      <c r="I34" s="67"/>
      <c r="J34" s="67"/>
      <c r="K34" s="67"/>
      <c r="L34" s="402">
        <f>SUM(L32:O33)</f>
        <v>0</v>
      </c>
      <c r="M34" s="403"/>
      <c r="N34" s="403"/>
      <c r="O34" s="404"/>
      <c r="P34" s="77" t="s">
        <v>82</v>
      </c>
      <c r="Q34" s="67"/>
      <c r="R34" s="76"/>
      <c r="S34" s="65"/>
      <c r="T34" s="66"/>
      <c r="U34" s="403">
        <f>ROUNDDOWN(L34/1.1*0.1,0)</f>
        <v>0</v>
      </c>
      <c r="V34" s="403"/>
      <c r="W34" s="403"/>
      <c r="X34" s="403"/>
      <c r="Y34" s="11"/>
      <c r="Z34" s="11"/>
      <c r="AA34" s="63"/>
      <c r="AB34" s="67"/>
      <c r="AC34" s="67"/>
      <c r="AD34" s="67"/>
      <c r="AE34" s="64"/>
      <c r="AF34" s="54"/>
      <c r="AG34" s="54"/>
      <c r="AH34" s="10"/>
      <c r="AI34" s="10"/>
      <c r="AJ34" s="10"/>
    </row>
    <row r="35" spans="1:58" ht="12.6" customHeight="1" x14ac:dyDescent="0.15">
      <c r="A35" s="54"/>
      <c r="B35" s="79"/>
      <c r="C35" s="54"/>
      <c r="D35" s="54"/>
      <c r="E35" s="54"/>
      <c r="F35" s="54"/>
      <c r="G35" s="54"/>
      <c r="H35" s="54"/>
      <c r="I35" s="54"/>
      <c r="J35" s="54"/>
      <c r="K35" s="54"/>
      <c r="L35" s="54"/>
      <c r="M35" s="54"/>
      <c r="N35" s="54"/>
      <c r="O35" s="80"/>
      <c r="P35" s="54"/>
      <c r="Q35" s="54"/>
      <c r="R35" s="54"/>
      <c r="S35" s="54"/>
      <c r="T35" s="54"/>
      <c r="U35" s="54"/>
      <c r="Z35" s="54"/>
      <c r="AA35" s="54"/>
      <c r="AB35" s="54"/>
      <c r="AC35" s="54"/>
      <c r="AD35" s="54"/>
      <c r="AE35" s="54"/>
      <c r="AF35" s="54"/>
      <c r="AG35" s="54"/>
      <c r="AH35" s="10"/>
      <c r="AI35" s="10"/>
      <c r="AJ35" s="10"/>
    </row>
    <row r="36" spans="1:58" ht="12.6" customHeight="1" x14ac:dyDescent="0.15">
      <c r="A36" s="58" t="s">
        <v>90</v>
      </c>
      <c r="B36" s="79"/>
      <c r="C36" s="54"/>
      <c r="D36" s="54"/>
      <c r="E36" s="54"/>
      <c r="F36" s="54"/>
      <c r="G36" s="54"/>
      <c r="H36" s="54"/>
      <c r="I36" s="54"/>
      <c r="J36" s="54"/>
      <c r="K36" s="54"/>
      <c r="L36" s="54"/>
      <c r="M36" s="54"/>
      <c r="N36" s="54"/>
      <c r="O36" s="80"/>
      <c r="P36" s="81"/>
      <c r="Q36" s="81"/>
      <c r="R36" s="80"/>
      <c r="S36" s="86"/>
      <c r="T36" s="59"/>
      <c r="U36" s="59"/>
      <c r="V36" s="59"/>
      <c r="W36" s="86"/>
      <c r="X36" s="59"/>
      <c r="Y36" s="59"/>
      <c r="Z36" s="59"/>
      <c r="AA36" s="86"/>
      <c r="AB36" s="86"/>
      <c r="AC36" s="86"/>
      <c r="AD36" s="54"/>
      <c r="AE36" s="54"/>
      <c r="AF36" s="54"/>
      <c r="AG36" s="54"/>
      <c r="AH36" s="10"/>
      <c r="AI36" s="10"/>
      <c r="AJ36" s="10"/>
      <c r="BF36" s="10" t="s">
        <v>91</v>
      </c>
    </row>
    <row r="37" spans="1:58" ht="12.6" customHeight="1" outlineLevel="1" x14ac:dyDescent="0.15">
      <c r="A37" s="58" t="s">
        <v>92</v>
      </c>
      <c r="B37" s="79"/>
      <c r="C37" s="54"/>
      <c r="D37" s="54"/>
      <c r="E37" s="54"/>
      <c r="F37" s="54"/>
      <c r="G37" s="54"/>
      <c r="H37" s="54"/>
      <c r="I37" s="54"/>
      <c r="J37" s="54"/>
      <c r="K37" s="54"/>
      <c r="L37" s="54"/>
      <c r="M37" s="54"/>
      <c r="N37" s="54"/>
      <c r="O37" s="80"/>
      <c r="P37" s="81"/>
      <c r="Q37" s="81"/>
      <c r="R37" s="80"/>
      <c r="S37" s="86"/>
      <c r="T37" s="59"/>
      <c r="U37" s="59"/>
      <c r="V37" s="59"/>
      <c r="W37" s="86"/>
      <c r="X37" s="59"/>
      <c r="Y37" s="59"/>
      <c r="Z37" s="59"/>
      <c r="AA37" s="86"/>
      <c r="AB37" s="86"/>
      <c r="AC37" s="86"/>
      <c r="AD37" s="54"/>
      <c r="AE37" s="54"/>
      <c r="AF37" s="54"/>
      <c r="AG37" s="54"/>
      <c r="AH37" s="10"/>
      <c r="AI37" s="10"/>
      <c r="AJ37" s="10"/>
    </row>
    <row r="38" spans="1:58" ht="12.6" customHeight="1" outlineLevel="1" x14ac:dyDescent="0.15">
      <c r="A38" s="405" t="s">
        <v>0</v>
      </c>
      <c r="B38" s="406"/>
      <c r="C38" s="406"/>
      <c r="D38" s="406"/>
      <c r="E38" s="406"/>
      <c r="F38" s="406"/>
      <c r="G38" s="406"/>
      <c r="H38" s="406"/>
      <c r="I38" s="406"/>
      <c r="J38" s="406"/>
      <c r="K38" s="406"/>
      <c r="L38" s="405" t="s">
        <v>61</v>
      </c>
      <c r="M38" s="406"/>
      <c r="N38" s="406"/>
      <c r="O38" s="407"/>
      <c r="P38" s="405" t="s">
        <v>32</v>
      </c>
      <c r="Q38" s="406"/>
      <c r="R38" s="406"/>
      <c r="S38" s="406"/>
      <c r="T38" s="406"/>
      <c r="U38" s="406"/>
      <c r="V38" s="406"/>
      <c r="W38" s="406"/>
      <c r="X38" s="406"/>
      <c r="Y38" s="406"/>
      <c r="Z38" s="406"/>
      <c r="AA38" s="406"/>
      <c r="AB38" s="406"/>
      <c r="AC38" s="406"/>
      <c r="AD38" s="406"/>
      <c r="AE38" s="407"/>
      <c r="AF38" s="54"/>
      <c r="AG38" s="54"/>
      <c r="AH38" s="10"/>
      <c r="AI38" s="10"/>
      <c r="AJ38" s="10"/>
    </row>
    <row r="39" spans="1:58" ht="12.6" customHeight="1" outlineLevel="1" x14ac:dyDescent="0.15">
      <c r="A39" s="408" t="s">
        <v>63</v>
      </c>
      <c r="B39" s="68" t="s">
        <v>64</v>
      </c>
      <c r="C39" s="420" t="s">
        <v>93</v>
      </c>
      <c r="D39" s="420"/>
      <c r="E39" s="420"/>
      <c r="F39" s="420"/>
      <c r="G39" s="420"/>
      <c r="H39" s="420"/>
      <c r="I39" s="420"/>
      <c r="J39" s="420"/>
      <c r="K39" s="421"/>
      <c r="L39" s="422">
        <f>'試験経費算定表(Ver.2.0)'!K40*'経費の配分について(Ver.2.0)'!T39*W39</f>
        <v>0</v>
      </c>
      <c r="M39" s="423"/>
      <c r="N39" s="423"/>
      <c r="O39" s="424"/>
      <c r="P39" s="425">
        <v>10000</v>
      </c>
      <c r="Q39" s="426"/>
      <c r="R39" s="426"/>
      <c r="S39" s="71" t="s">
        <v>2</v>
      </c>
      <c r="T39" s="72">
        <f>'ポイント表(Ver.2.0)'!$C$10</f>
        <v>0</v>
      </c>
      <c r="U39" s="83" t="s">
        <v>4</v>
      </c>
      <c r="V39" s="71" t="s">
        <v>2</v>
      </c>
      <c r="W39" s="72">
        <f>'ポイント表(Ver.2.0)'!C31</f>
        <v>0</v>
      </c>
      <c r="X39" s="83" t="s">
        <v>3</v>
      </c>
      <c r="Y39" s="72" t="str">
        <f t="shared" ref="Y39:Y40" si="2">"＋消費税相当額"</f>
        <v>＋消費税相当額</v>
      </c>
      <c r="Z39" s="69"/>
      <c r="AA39" s="69"/>
      <c r="AB39" s="69"/>
      <c r="AC39" s="72"/>
      <c r="AD39" s="72"/>
      <c r="AE39" s="87"/>
      <c r="AF39" s="10"/>
      <c r="AG39" s="10"/>
      <c r="AH39" s="10"/>
      <c r="AI39" s="10"/>
      <c r="AJ39" s="10"/>
    </row>
    <row r="40" spans="1:58" ht="12.6" customHeight="1" outlineLevel="1" x14ac:dyDescent="0.15">
      <c r="A40" s="408"/>
      <c r="B40" s="62" t="s">
        <v>67</v>
      </c>
      <c r="C40" s="409" t="s">
        <v>94</v>
      </c>
      <c r="D40" s="409"/>
      <c r="E40" s="409"/>
      <c r="F40" s="409"/>
      <c r="G40" s="409"/>
      <c r="H40" s="409"/>
      <c r="I40" s="409"/>
      <c r="J40" s="409"/>
      <c r="K40" s="410"/>
      <c r="L40" s="442">
        <f>'試験経費算定表(Ver.2.0)'!K41*'経費の配分について(Ver.2.0)'!T40*W40</f>
        <v>0</v>
      </c>
      <c r="M40" s="443"/>
      <c r="N40" s="443"/>
      <c r="O40" s="444"/>
      <c r="P40" s="411">
        <f>IF($AC$4&lt;&gt;"院内CRC",5000,10000)</f>
        <v>5000</v>
      </c>
      <c r="Q40" s="412"/>
      <c r="R40" s="412"/>
      <c r="S40" s="66" t="s">
        <v>2</v>
      </c>
      <c r="T40" s="67">
        <f>'ポイント表(Ver.2.0)'!$C$10</f>
        <v>0</v>
      </c>
      <c r="U40" s="74" t="s">
        <v>4</v>
      </c>
      <c r="V40" s="66" t="s">
        <v>2</v>
      </c>
      <c r="W40" s="67">
        <f>'ポイント表(Ver.2.0)'!C31</f>
        <v>0</v>
      </c>
      <c r="X40" s="74" t="s">
        <v>3</v>
      </c>
      <c r="Y40" s="67" t="str">
        <f t="shared" si="2"/>
        <v>＋消費税相当額</v>
      </c>
      <c r="Z40" s="63"/>
      <c r="AA40" s="63"/>
      <c r="AB40" s="63"/>
      <c r="AC40" s="67"/>
      <c r="AD40" s="67"/>
      <c r="AE40" s="3"/>
      <c r="AF40" s="10"/>
      <c r="AG40" s="10"/>
      <c r="AH40" s="10"/>
      <c r="AI40" s="10"/>
      <c r="AJ40" s="10"/>
    </row>
    <row r="41" spans="1:58" ht="12.6" customHeight="1" outlineLevel="1" x14ac:dyDescent="0.15">
      <c r="A41" s="408"/>
      <c r="B41" s="62" t="s">
        <v>69</v>
      </c>
      <c r="C41" s="67" t="s">
        <v>23</v>
      </c>
      <c r="D41" s="67"/>
      <c r="E41" s="67"/>
      <c r="F41" s="67"/>
      <c r="G41" s="67"/>
      <c r="H41" s="67"/>
      <c r="I41" s="67"/>
      <c r="J41" s="67"/>
      <c r="K41" s="67"/>
      <c r="L41" s="402">
        <f>'試験経費算定表(Ver.2.0)'!K42*'経費の配分について(Ver.2.0)'!T39*'経費の配分について(Ver.2.0)'!W39</f>
        <v>0</v>
      </c>
      <c r="M41" s="403"/>
      <c r="N41" s="403"/>
      <c r="O41" s="404"/>
      <c r="P41" s="75" t="s">
        <v>95</v>
      </c>
      <c r="Q41" s="76"/>
      <c r="R41" s="65"/>
      <c r="S41" s="65"/>
      <c r="T41" s="66"/>
      <c r="U41" s="66"/>
      <c r="V41" s="63"/>
      <c r="W41" s="74"/>
      <c r="X41" s="63"/>
      <c r="Y41" s="63"/>
      <c r="Z41" s="63"/>
      <c r="AA41" s="63"/>
      <c r="AB41" s="67"/>
      <c r="AC41" s="67"/>
      <c r="AD41" s="82"/>
      <c r="AE41" s="64"/>
      <c r="AF41" s="54"/>
      <c r="AG41" s="54"/>
      <c r="AH41" s="10"/>
      <c r="AI41" s="10"/>
      <c r="AJ41" s="10"/>
    </row>
    <row r="42" spans="1:58" ht="12.6" customHeight="1" outlineLevel="1" x14ac:dyDescent="0.15">
      <c r="A42" s="408"/>
      <c r="B42" s="77" t="s">
        <v>78</v>
      </c>
      <c r="C42" s="67"/>
      <c r="D42" s="67"/>
      <c r="E42" s="67"/>
      <c r="F42" s="67"/>
      <c r="G42" s="67"/>
      <c r="H42" s="67"/>
      <c r="I42" s="67"/>
      <c r="J42" s="67"/>
      <c r="K42" s="67"/>
      <c r="L42" s="402">
        <f>SUM(L39:O41)</f>
        <v>0</v>
      </c>
      <c r="M42" s="403"/>
      <c r="N42" s="403"/>
      <c r="O42" s="404"/>
      <c r="P42" s="75" t="s">
        <v>96</v>
      </c>
      <c r="Q42" s="76"/>
      <c r="R42" s="65"/>
      <c r="S42" s="65"/>
      <c r="T42" s="66"/>
      <c r="U42" s="66"/>
      <c r="V42" s="63"/>
      <c r="W42" s="63"/>
      <c r="X42" s="63"/>
      <c r="Y42" s="63"/>
      <c r="Z42" s="63"/>
      <c r="AA42" s="63"/>
      <c r="AB42" s="67"/>
      <c r="AC42" s="67"/>
      <c r="AD42" s="67"/>
      <c r="AE42" s="64"/>
      <c r="AF42" s="54"/>
      <c r="AG42" s="54"/>
      <c r="AH42" s="10"/>
      <c r="AI42" s="10"/>
      <c r="AJ42" s="10"/>
    </row>
    <row r="43" spans="1:58" ht="12.6" customHeight="1" outlineLevel="1" x14ac:dyDescent="0.15">
      <c r="A43" s="85" t="s">
        <v>80</v>
      </c>
      <c r="B43" s="77"/>
      <c r="C43" s="67"/>
      <c r="D43" s="67"/>
      <c r="E43" s="67"/>
      <c r="F43" s="67"/>
      <c r="G43" s="67"/>
      <c r="H43" s="67"/>
      <c r="I43" s="67"/>
      <c r="J43" s="67"/>
      <c r="K43" s="67"/>
      <c r="L43" s="402">
        <f>'試験経費算定表(Ver.2.0)'!K44*'経費の配分について(Ver.2.0)'!T39*'経費の配分について(Ver.2.0)'!W39</f>
        <v>0</v>
      </c>
      <c r="M43" s="403"/>
      <c r="N43" s="403"/>
      <c r="O43" s="404"/>
      <c r="P43" s="75" t="s">
        <v>81</v>
      </c>
      <c r="Q43" s="76"/>
      <c r="R43" s="76"/>
      <c r="S43" s="65"/>
      <c r="T43" s="66"/>
      <c r="U43" s="66"/>
      <c r="V43" s="63"/>
      <c r="W43" s="63"/>
      <c r="X43" s="63"/>
      <c r="Y43" s="63"/>
      <c r="Z43" s="63"/>
      <c r="AA43" s="63"/>
      <c r="AB43" s="67"/>
      <c r="AC43" s="67"/>
      <c r="AD43" s="67"/>
      <c r="AE43" s="64"/>
      <c r="AF43" s="54"/>
      <c r="AG43" s="54"/>
      <c r="AH43" s="10"/>
      <c r="AI43" s="10"/>
      <c r="AJ43" s="10"/>
    </row>
    <row r="44" spans="1:58" ht="12.6" customHeight="1" outlineLevel="1" x14ac:dyDescent="0.15">
      <c r="A44" s="77" t="s">
        <v>28</v>
      </c>
      <c r="B44" s="67"/>
      <c r="C44" s="67"/>
      <c r="D44" s="67"/>
      <c r="E44" s="67"/>
      <c r="F44" s="67"/>
      <c r="G44" s="67"/>
      <c r="H44" s="67"/>
      <c r="I44" s="67"/>
      <c r="J44" s="67"/>
      <c r="K44" s="67"/>
      <c r="L44" s="402">
        <f>SUM(L42:O43)</f>
        <v>0</v>
      </c>
      <c r="M44" s="403"/>
      <c r="N44" s="403"/>
      <c r="O44" s="404"/>
      <c r="P44" s="77" t="s">
        <v>82</v>
      </c>
      <c r="Q44" s="67"/>
      <c r="R44" s="76"/>
      <c r="S44" s="65"/>
      <c r="T44" s="66"/>
      <c r="U44" s="403">
        <f>ROUNDDOWN(L44/1.1*0.1,0)</f>
        <v>0</v>
      </c>
      <c r="V44" s="403"/>
      <c r="W44" s="403"/>
      <c r="X44" s="403"/>
      <c r="Y44" s="11"/>
      <c r="Z44" s="11"/>
      <c r="AA44" s="63"/>
      <c r="AB44" s="67"/>
      <c r="AC44" s="67"/>
      <c r="AD44" s="67"/>
      <c r="AE44" s="64"/>
      <c r="AF44" s="54"/>
      <c r="AG44" s="54"/>
      <c r="AH44" s="10"/>
      <c r="AI44" s="10"/>
      <c r="AJ44" s="10"/>
    </row>
    <row r="45" spans="1:58" ht="12.6" customHeight="1" outlineLevel="1" x14ac:dyDescent="0.15">
      <c r="A45" s="54"/>
      <c r="B45" s="54"/>
      <c r="C45" s="54"/>
      <c r="D45" s="54"/>
      <c r="E45" s="54"/>
      <c r="F45" s="54"/>
      <c r="G45" s="54"/>
      <c r="H45" s="54"/>
      <c r="I45" s="54"/>
      <c r="J45" s="54"/>
      <c r="K45" s="54"/>
      <c r="L45" s="54"/>
      <c r="M45" s="54"/>
      <c r="N45" s="54"/>
      <c r="O45" s="80"/>
      <c r="P45" s="54"/>
      <c r="Q45" s="54"/>
      <c r="R45" s="86"/>
      <c r="S45" s="81"/>
      <c r="T45" s="81"/>
      <c r="U45" s="81"/>
      <c r="V45" s="88"/>
      <c r="AA45" s="81"/>
      <c r="AB45" s="81"/>
      <c r="AC45" s="81"/>
      <c r="AD45" s="54"/>
      <c r="AE45" s="54"/>
      <c r="AF45" s="54"/>
      <c r="AG45" s="54"/>
      <c r="AH45" s="10"/>
      <c r="AI45" s="10"/>
      <c r="AJ45" s="10"/>
    </row>
    <row r="46" spans="1:58" ht="12.6" customHeight="1" x14ac:dyDescent="0.15">
      <c r="A46" s="58" t="s">
        <v>99</v>
      </c>
      <c r="B46" s="54"/>
      <c r="C46" s="54"/>
      <c r="D46" s="54"/>
      <c r="E46" s="54"/>
      <c r="F46" s="54"/>
      <c r="G46" s="54"/>
      <c r="H46" s="54"/>
      <c r="I46" s="54"/>
      <c r="J46" s="54"/>
      <c r="K46" s="54"/>
      <c r="L46" s="54"/>
      <c r="M46" s="54"/>
      <c r="N46" s="54"/>
      <c r="O46" s="80"/>
      <c r="P46" s="54"/>
      <c r="Q46" s="54"/>
      <c r="R46" s="86"/>
      <c r="S46" s="81"/>
      <c r="T46" s="81"/>
      <c r="U46" s="81"/>
      <c r="V46" s="88"/>
      <c r="W46" s="81"/>
      <c r="X46" s="81"/>
      <c r="Y46" s="81"/>
      <c r="Z46" s="88"/>
      <c r="AA46" s="81"/>
      <c r="AB46" s="81"/>
      <c r="AC46" s="81"/>
      <c r="AD46" s="54"/>
      <c r="AE46" s="54"/>
      <c r="AF46" s="54"/>
      <c r="AG46" s="54"/>
      <c r="AH46" s="10"/>
      <c r="AI46" s="10"/>
      <c r="AJ46" s="10"/>
    </row>
    <row r="47" spans="1:58" ht="12.6" customHeight="1" x14ac:dyDescent="0.15">
      <c r="A47" s="405" t="s">
        <v>0</v>
      </c>
      <c r="B47" s="406"/>
      <c r="C47" s="406"/>
      <c r="D47" s="406"/>
      <c r="E47" s="406"/>
      <c r="F47" s="406"/>
      <c r="G47" s="406"/>
      <c r="H47" s="406"/>
      <c r="I47" s="406"/>
      <c r="J47" s="406"/>
      <c r="K47" s="406"/>
      <c r="L47" s="405" t="s">
        <v>61</v>
      </c>
      <c r="M47" s="406"/>
      <c r="N47" s="406"/>
      <c r="O47" s="407"/>
      <c r="P47" s="405" t="s">
        <v>32</v>
      </c>
      <c r="Q47" s="406"/>
      <c r="R47" s="406"/>
      <c r="S47" s="406"/>
      <c r="T47" s="406"/>
      <c r="U47" s="406"/>
      <c r="V47" s="406"/>
      <c r="W47" s="406"/>
      <c r="X47" s="406"/>
      <c r="Y47" s="406"/>
      <c r="Z47" s="406"/>
      <c r="AA47" s="406"/>
      <c r="AB47" s="406"/>
      <c r="AC47" s="406"/>
      <c r="AD47" s="406"/>
      <c r="AE47" s="407"/>
      <c r="AF47" s="54"/>
      <c r="AG47" s="54"/>
      <c r="AH47" s="10"/>
      <c r="AI47" s="10"/>
      <c r="AJ47" s="10"/>
    </row>
    <row r="48" spans="1:58" ht="12.6" customHeight="1" x14ac:dyDescent="0.15">
      <c r="A48" s="408" t="s">
        <v>63</v>
      </c>
      <c r="B48" s="68" t="s">
        <v>64</v>
      </c>
      <c r="C48" s="420" t="s">
        <v>100</v>
      </c>
      <c r="D48" s="420"/>
      <c r="E48" s="420"/>
      <c r="F48" s="420"/>
      <c r="G48" s="420"/>
      <c r="H48" s="420"/>
      <c r="I48" s="420"/>
      <c r="J48" s="420"/>
      <c r="K48" s="421"/>
      <c r="L48" s="422">
        <f>'試験経費算定表(Ver.2.0)'!K50*'経費の配分について(Ver.2.0)'!T48*W48</f>
        <v>0</v>
      </c>
      <c r="M48" s="423"/>
      <c r="N48" s="423"/>
      <c r="O48" s="424"/>
      <c r="P48" s="425">
        <v>30000</v>
      </c>
      <c r="Q48" s="426"/>
      <c r="R48" s="426"/>
      <c r="S48" s="71" t="s">
        <v>2</v>
      </c>
      <c r="T48" s="72">
        <f>'ポイント表(Ver.2.0)'!$C$10</f>
        <v>0</v>
      </c>
      <c r="U48" s="83" t="s">
        <v>4</v>
      </c>
      <c r="V48" s="71" t="s">
        <v>2</v>
      </c>
      <c r="W48" s="72">
        <f>'[1]ポイント表(Ver.3.0)'!$C$37</f>
        <v>0</v>
      </c>
      <c r="X48" s="83" t="s">
        <v>3</v>
      </c>
      <c r="Y48" s="72" t="str">
        <f>"＋消費税相当額"</f>
        <v>＋消費税相当額</v>
      </c>
      <c r="Z48" s="69"/>
      <c r="AA48" s="69"/>
      <c r="AB48" s="69"/>
      <c r="AC48" s="72"/>
      <c r="AD48" s="72"/>
      <c r="AE48" s="87"/>
      <c r="AF48" s="10"/>
      <c r="AG48" s="10"/>
      <c r="AH48" s="10"/>
      <c r="AI48" s="10"/>
      <c r="AJ48" s="10"/>
    </row>
    <row r="49" spans="1:36" ht="12.6" customHeight="1" x14ac:dyDescent="0.15">
      <c r="A49" s="408"/>
      <c r="B49" s="62" t="s">
        <v>67</v>
      </c>
      <c r="C49" s="409" t="s">
        <v>101</v>
      </c>
      <c r="D49" s="409"/>
      <c r="E49" s="409"/>
      <c r="F49" s="409"/>
      <c r="G49" s="409"/>
      <c r="H49" s="409"/>
      <c r="I49" s="409"/>
      <c r="J49" s="409"/>
      <c r="K49" s="410"/>
      <c r="L49" s="442">
        <f>'試験経費算定表(Ver.2.0)'!K51*'経費の配分について(Ver.2.0)'!T49*W49</f>
        <v>0</v>
      </c>
      <c r="M49" s="443"/>
      <c r="N49" s="443"/>
      <c r="O49" s="444"/>
      <c r="P49" s="411">
        <f>IF($AC$4&lt;&gt;"院内CRC",9000,30000)</f>
        <v>9000</v>
      </c>
      <c r="Q49" s="412"/>
      <c r="R49" s="412"/>
      <c r="S49" s="66" t="s">
        <v>2</v>
      </c>
      <c r="T49" s="67">
        <f>'ポイント表(Ver.2.0)'!$C$10</f>
        <v>0</v>
      </c>
      <c r="U49" s="74" t="s">
        <v>4</v>
      </c>
      <c r="V49" s="66" t="s">
        <v>2</v>
      </c>
      <c r="W49" s="67">
        <f>'[1]ポイント表(Ver.3.0)'!$C$37</f>
        <v>0</v>
      </c>
      <c r="X49" s="74" t="s">
        <v>3</v>
      </c>
      <c r="Y49" s="67" t="str">
        <f t="shared" ref="Y49" si="3">"＋消費税相当額"</f>
        <v>＋消費税相当額</v>
      </c>
      <c r="Z49" s="63"/>
      <c r="AA49" s="63"/>
      <c r="AB49" s="63"/>
      <c r="AC49" s="67"/>
      <c r="AD49" s="67"/>
      <c r="AE49" s="3"/>
      <c r="AF49" s="10"/>
      <c r="AG49" s="10"/>
      <c r="AH49" s="10"/>
      <c r="AI49" s="10"/>
      <c r="AJ49" s="10"/>
    </row>
    <row r="50" spans="1:36" ht="12.6" customHeight="1" x14ac:dyDescent="0.15">
      <c r="A50" s="408"/>
      <c r="B50" s="62" t="s">
        <v>69</v>
      </c>
      <c r="C50" s="67" t="s">
        <v>23</v>
      </c>
      <c r="D50" s="67"/>
      <c r="E50" s="67"/>
      <c r="F50" s="67"/>
      <c r="G50" s="67"/>
      <c r="H50" s="67"/>
      <c r="I50" s="67"/>
      <c r="J50" s="67"/>
      <c r="K50" s="67"/>
      <c r="L50" s="402">
        <f>'試験経費算定表(Ver.2.0)'!K52*'経費の配分について(Ver.2.0)'!T48*'経費の配分について(Ver.2.0)'!W48</f>
        <v>0</v>
      </c>
      <c r="M50" s="403"/>
      <c r="N50" s="403"/>
      <c r="O50" s="404"/>
      <c r="P50" s="75" t="s">
        <v>95</v>
      </c>
      <c r="Q50" s="76"/>
      <c r="R50" s="65"/>
      <c r="S50" s="76"/>
      <c r="T50" s="66"/>
      <c r="U50" s="66"/>
      <c r="V50" s="67"/>
      <c r="W50" s="74"/>
      <c r="X50" s="66"/>
      <c r="Y50" s="66"/>
      <c r="Z50" s="67"/>
      <c r="AA50" s="74"/>
      <c r="AB50" s="63"/>
      <c r="AC50" s="63"/>
      <c r="AD50" s="63"/>
      <c r="AE50" s="64"/>
      <c r="AF50" s="54"/>
      <c r="AG50" s="54"/>
      <c r="AH50" s="10"/>
      <c r="AI50" s="10"/>
      <c r="AJ50" s="10"/>
    </row>
    <row r="51" spans="1:36" ht="12.6" customHeight="1" x14ac:dyDescent="0.15">
      <c r="A51" s="408"/>
      <c r="B51" s="77" t="s">
        <v>78</v>
      </c>
      <c r="C51" s="67"/>
      <c r="D51" s="67"/>
      <c r="E51" s="67"/>
      <c r="F51" s="67"/>
      <c r="G51" s="67"/>
      <c r="H51" s="67"/>
      <c r="I51" s="67"/>
      <c r="J51" s="67"/>
      <c r="K51" s="67"/>
      <c r="L51" s="402">
        <f>SUM(L48:O50)</f>
        <v>0</v>
      </c>
      <c r="M51" s="403"/>
      <c r="N51" s="403"/>
      <c r="O51" s="404"/>
      <c r="P51" s="75" t="s">
        <v>96</v>
      </c>
      <c r="Q51" s="76"/>
      <c r="R51" s="65"/>
      <c r="S51" s="76"/>
      <c r="T51" s="66"/>
      <c r="U51" s="66"/>
      <c r="V51" s="67"/>
      <c r="W51" s="74"/>
      <c r="X51" s="66"/>
      <c r="Y51" s="66"/>
      <c r="Z51" s="67"/>
      <c r="AA51" s="74"/>
      <c r="AB51" s="63"/>
      <c r="AC51" s="63"/>
      <c r="AD51" s="63"/>
      <c r="AE51" s="64"/>
      <c r="AF51" s="54"/>
      <c r="AG51" s="54"/>
      <c r="AH51" s="10"/>
      <c r="AI51" s="10"/>
      <c r="AJ51" s="10"/>
    </row>
    <row r="52" spans="1:36" ht="12.6" customHeight="1" x14ac:dyDescent="0.15">
      <c r="A52" s="85" t="s">
        <v>80</v>
      </c>
      <c r="B52" s="77"/>
      <c r="C52" s="67"/>
      <c r="D52" s="67"/>
      <c r="E52" s="67"/>
      <c r="F52" s="67"/>
      <c r="G52" s="67"/>
      <c r="H52" s="67"/>
      <c r="I52" s="67"/>
      <c r="J52" s="67"/>
      <c r="K52" s="67"/>
      <c r="L52" s="402">
        <f>'試験経費算定表(Ver.2.0)'!K54*'経費の配分について(Ver.2.0)'!T48*'経費の配分について(Ver.2.0)'!W48</f>
        <v>0</v>
      </c>
      <c r="M52" s="403"/>
      <c r="N52" s="403"/>
      <c r="O52" s="404"/>
      <c r="P52" s="75" t="s">
        <v>81</v>
      </c>
      <c r="Q52" s="76"/>
      <c r="R52" s="76"/>
      <c r="S52" s="76"/>
      <c r="T52" s="66"/>
      <c r="U52" s="66"/>
      <c r="V52" s="67"/>
      <c r="W52" s="74"/>
      <c r="X52" s="66"/>
      <c r="Y52" s="66"/>
      <c r="Z52" s="67"/>
      <c r="AA52" s="74"/>
      <c r="AB52" s="63"/>
      <c r="AC52" s="63"/>
      <c r="AD52" s="63"/>
      <c r="AE52" s="64"/>
      <c r="AF52" s="54"/>
      <c r="AG52" s="54"/>
      <c r="AH52" s="10"/>
      <c r="AI52" s="10"/>
      <c r="AJ52" s="10"/>
    </row>
    <row r="53" spans="1:36" ht="12.6" customHeight="1" x14ac:dyDescent="0.15">
      <c r="A53" s="77" t="s">
        <v>28</v>
      </c>
      <c r="B53" s="77"/>
      <c r="C53" s="67"/>
      <c r="D53" s="67"/>
      <c r="E53" s="67"/>
      <c r="F53" s="67"/>
      <c r="G53" s="67"/>
      <c r="H53" s="67"/>
      <c r="I53" s="67"/>
      <c r="J53" s="67"/>
      <c r="K53" s="67"/>
      <c r="L53" s="402">
        <f>SUM(L51:O52)</f>
        <v>0</v>
      </c>
      <c r="M53" s="403"/>
      <c r="N53" s="403"/>
      <c r="O53" s="404"/>
      <c r="P53" s="77" t="s">
        <v>82</v>
      </c>
      <c r="Q53" s="67"/>
      <c r="R53" s="76"/>
      <c r="S53" s="65"/>
      <c r="T53" s="66"/>
      <c r="U53" s="403">
        <f>ROUNDDOWN(L53/1.1*0.1,0)</f>
        <v>0</v>
      </c>
      <c r="V53" s="403"/>
      <c r="W53" s="403"/>
      <c r="X53" s="403"/>
      <c r="Y53" s="11"/>
      <c r="Z53" s="11"/>
      <c r="AA53" s="74"/>
      <c r="AB53" s="63"/>
      <c r="AC53" s="63"/>
      <c r="AD53" s="63"/>
      <c r="AE53" s="64"/>
      <c r="AF53" s="54"/>
      <c r="AG53" s="54"/>
      <c r="AH53" s="10"/>
      <c r="AI53" s="10"/>
      <c r="AJ53" s="10"/>
    </row>
    <row r="54" spans="1:36" ht="12.6" customHeight="1" x14ac:dyDescent="0.15">
      <c r="A54" s="79"/>
      <c r="B54" s="54"/>
      <c r="C54" s="54"/>
      <c r="D54" s="54"/>
      <c r="E54" s="54"/>
      <c r="F54" s="54"/>
      <c r="G54" s="54"/>
      <c r="H54" s="54"/>
      <c r="I54" s="54"/>
      <c r="J54" s="54"/>
      <c r="K54" s="54"/>
      <c r="L54" s="54"/>
      <c r="M54" s="54"/>
      <c r="N54" s="54"/>
      <c r="O54" s="89"/>
      <c r="P54" s="89"/>
      <c r="Q54" s="89"/>
      <c r="R54" s="54"/>
      <c r="S54" s="86"/>
      <c r="T54" s="54"/>
      <c r="Y54" s="81"/>
      <c r="Z54" s="88"/>
      <c r="AA54" s="81"/>
      <c r="AB54" s="81"/>
      <c r="AC54" s="81"/>
      <c r="AD54" s="81"/>
      <c r="AE54" s="81"/>
      <c r="AF54" s="54"/>
      <c r="AG54" s="54"/>
      <c r="AH54" s="10"/>
      <c r="AI54" s="10"/>
      <c r="AJ54" s="10"/>
    </row>
    <row r="55" spans="1:36" ht="12.6" customHeight="1" outlineLevel="1" x14ac:dyDescent="0.15">
      <c r="A55" s="58" t="s">
        <v>145</v>
      </c>
      <c r="B55" s="54"/>
      <c r="C55" s="54"/>
      <c r="D55" s="54"/>
      <c r="E55" s="54"/>
      <c r="F55" s="54"/>
      <c r="G55" s="54"/>
      <c r="H55" s="54"/>
      <c r="I55" s="54"/>
      <c r="J55" s="54"/>
      <c r="K55" s="54"/>
      <c r="L55" s="54"/>
      <c r="M55" s="54"/>
      <c r="N55" s="54"/>
      <c r="O55" s="89"/>
      <c r="P55" s="89"/>
      <c r="Q55" s="89"/>
      <c r="R55" s="54"/>
      <c r="S55" s="86"/>
      <c r="T55" s="54"/>
      <c r="U55" s="54"/>
      <c r="V55" s="59"/>
      <c r="W55" s="81"/>
      <c r="X55" s="81"/>
      <c r="Y55" s="81"/>
      <c r="Z55" s="88"/>
      <c r="AA55" s="81"/>
      <c r="AB55" s="81"/>
      <c r="AC55" s="81"/>
      <c r="AD55" s="81"/>
      <c r="AE55" s="81"/>
      <c r="AF55" s="54"/>
      <c r="AG55" s="54"/>
      <c r="AH55" s="10"/>
      <c r="AI55" s="10"/>
      <c r="AJ55" s="10"/>
    </row>
    <row r="56" spans="1:36" ht="12.6" customHeight="1" outlineLevel="1" x14ac:dyDescent="0.15">
      <c r="A56" s="405" t="s">
        <v>0</v>
      </c>
      <c r="B56" s="406"/>
      <c r="C56" s="406"/>
      <c r="D56" s="406"/>
      <c r="E56" s="406"/>
      <c r="F56" s="406"/>
      <c r="G56" s="406"/>
      <c r="H56" s="406"/>
      <c r="I56" s="406"/>
      <c r="J56" s="406"/>
      <c r="K56" s="406"/>
      <c r="L56" s="405" t="s">
        <v>61</v>
      </c>
      <c r="M56" s="406"/>
      <c r="N56" s="406"/>
      <c r="O56" s="407"/>
      <c r="P56" s="405" t="s">
        <v>32</v>
      </c>
      <c r="Q56" s="406"/>
      <c r="R56" s="406"/>
      <c r="S56" s="406"/>
      <c r="T56" s="406"/>
      <c r="U56" s="406"/>
      <c r="V56" s="406"/>
      <c r="W56" s="406"/>
      <c r="X56" s="406"/>
      <c r="Y56" s="406"/>
      <c r="Z56" s="406"/>
      <c r="AA56" s="406"/>
      <c r="AB56" s="406"/>
      <c r="AC56" s="406"/>
      <c r="AD56" s="406"/>
      <c r="AE56" s="407"/>
      <c r="AF56" s="54"/>
      <c r="AG56" s="54"/>
      <c r="AH56" s="10"/>
      <c r="AI56" s="10"/>
      <c r="AJ56" s="10"/>
    </row>
    <row r="57" spans="1:36" ht="12.6" customHeight="1" outlineLevel="1" x14ac:dyDescent="0.15">
      <c r="A57" s="408" t="s">
        <v>63</v>
      </c>
      <c r="B57" s="90" t="s">
        <v>64</v>
      </c>
      <c r="C57" s="420" t="s">
        <v>146</v>
      </c>
      <c r="D57" s="420"/>
      <c r="E57" s="420"/>
      <c r="F57" s="420"/>
      <c r="G57" s="420"/>
      <c r="H57" s="420"/>
      <c r="I57" s="420"/>
      <c r="J57" s="420"/>
      <c r="K57" s="421"/>
      <c r="L57" s="422">
        <f>'試験経費算定表(Ver.2.0)'!K60*'経費の配分について(Ver.2.0)'!T57</f>
        <v>0</v>
      </c>
      <c r="M57" s="423"/>
      <c r="N57" s="423"/>
      <c r="O57" s="424"/>
      <c r="P57" s="425">
        <f>ROUNDDOWN(6000*'[1]ポイント表(Ver.3.0)'!N30,0)</f>
        <v>96000</v>
      </c>
      <c r="Q57" s="426"/>
      <c r="R57" s="426"/>
      <c r="S57" s="71" t="s">
        <v>2</v>
      </c>
      <c r="T57" s="72">
        <f>'ポイント表(Ver.2.0)'!$C$10</f>
        <v>0</v>
      </c>
      <c r="U57" s="69" t="s">
        <v>4</v>
      </c>
      <c r="V57" s="72" t="str">
        <f>"＋消費税相当額"</f>
        <v>＋消費税相当額</v>
      </c>
      <c r="W57" s="69"/>
      <c r="X57" s="69"/>
      <c r="Y57" s="69"/>
      <c r="Z57" s="72"/>
      <c r="AA57" s="72"/>
      <c r="AB57" s="72"/>
      <c r="AC57" s="72"/>
      <c r="AD57" s="72"/>
      <c r="AE57" s="91"/>
      <c r="AF57" s="10"/>
      <c r="AG57" s="10"/>
      <c r="AH57" s="10"/>
      <c r="AI57" s="10"/>
      <c r="AJ57" s="10"/>
    </row>
    <row r="58" spans="1:36" ht="12.6" customHeight="1" outlineLevel="1" x14ac:dyDescent="0.15">
      <c r="A58" s="408"/>
      <c r="B58" s="92" t="s">
        <v>67</v>
      </c>
      <c r="C58" s="409" t="s">
        <v>147</v>
      </c>
      <c r="D58" s="409"/>
      <c r="E58" s="409"/>
      <c r="F58" s="409"/>
      <c r="G58" s="409"/>
      <c r="H58" s="409"/>
      <c r="I58" s="409"/>
      <c r="J58" s="409"/>
      <c r="K58" s="410"/>
      <c r="L58" s="442">
        <f>'試験経費算定表(Ver.2.0)'!K61*'経費の配分について(Ver.2.0)'!T58</f>
        <v>0</v>
      </c>
      <c r="M58" s="443"/>
      <c r="N58" s="443"/>
      <c r="O58" s="444"/>
      <c r="P58" s="411">
        <f>IF($AC$4="院内CRC",ROUNDDOWN(P57*60%,0),ROUNDDOWN(P57*60%*30%,0))</f>
        <v>17280</v>
      </c>
      <c r="Q58" s="412"/>
      <c r="R58" s="412"/>
      <c r="S58" s="66" t="s">
        <v>2</v>
      </c>
      <c r="T58" s="67">
        <f>'ポイント表(Ver.2.0)'!$C$10</f>
        <v>0</v>
      </c>
      <c r="U58" s="63" t="s">
        <v>4</v>
      </c>
      <c r="V58" s="67" t="str">
        <f t="shared" ref="V58:V60" si="4">"＋消費税相当額"</f>
        <v>＋消費税相当額</v>
      </c>
      <c r="W58" s="63"/>
      <c r="X58" s="63"/>
      <c r="Y58" s="63"/>
      <c r="Z58" s="67"/>
      <c r="AA58" s="67"/>
      <c r="AB58" s="67"/>
      <c r="AC58" s="67"/>
      <c r="AD58" s="67"/>
      <c r="AE58" s="93"/>
      <c r="AF58" s="10"/>
      <c r="AG58" s="10"/>
      <c r="AH58" s="10"/>
      <c r="AI58" s="10"/>
      <c r="AJ58" s="10"/>
    </row>
    <row r="59" spans="1:36" ht="12.6" customHeight="1" outlineLevel="1" x14ac:dyDescent="0.15">
      <c r="A59" s="408"/>
      <c r="B59" s="92" t="s">
        <v>69</v>
      </c>
      <c r="C59" s="409" t="s">
        <v>195</v>
      </c>
      <c r="D59" s="409"/>
      <c r="E59" s="409"/>
      <c r="F59" s="409"/>
      <c r="G59" s="409"/>
      <c r="H59" s="409"/>
      <c r="I59" s="409"/>
      <c r="J59" s="409"/>
      <c r="K59" s="410"/>
      <c r="L59" s="442">
        <f>'試験経費算定表(Ver.2.0)'!K62*'経費の配分について(Ver.2.0)'!T59</f>
        <v>0</v>
      </c>
      <c r="M59" s="443"/>
      <c r="N59" s="443"/>
      <c r="O59" s="444"/>
      <c r="P59" s="411">
        <f>ROUNDDOWN(P57*30%,0)</f>
        <v>28800</v>
      </c>
      <c r="Q59" s="412"/>
      <c r="R59" s="412"/>
      <c r="S59" s="66" t="s">
        <v>2</v>
      </c>
      <c r="T59" s="67">
        <f>'ポイント表(Ver.2.0)'!$C$10</f>
        <v>0</v>
      </c>
      <c r="U59" s="63" t="s">
        <v>4</v>
      </c>
      <c r="V59" s="67" t="str">
        <f t="shared" si="4"/>
        <v>＋消費税相当額</v>
      </c>
      <c r="W59" s="63"/>
      <c r="X59" s="63"/>
      <c r="Y59" s="63"/>
      <c r="Z59" s="67"/>
      <c r="AA59" s="67"/>
      <c r="AB59" s="67"/>
      <c r="AC59" s="67"/>
      <c r="AD59" s="67"/>
      <c r="AE59" s="93"/>
      <c r="AF59" s="10"/>
      <c r="AG59" s="10"/>
      <c r="AH59" s="10"/>
      <c r="AI59" s="10"/>
      <c r="AJ59" s="10"/>
    </row>
    <row r="60" spans="1:36" ht="12.6" customHeight="1" outlineLevel="1" x14ac:dyDescent="0.15">
      <c r="A60" s="408"/>
      <c r="B60" s="92" t="s">
        <v>71</v>
      </c>
      <c r="C60" s="409" t="s">
        <v>148</v>
      </c>
      <c r="D60" s="409"/>
      <c r="E60" s="409"/>
      <c r="F60" s="409"/>
      <c r="G60" s="409"/>
      <c r="H60" s="409"/>
      <c r="I60" s="409"/>
      <c r="J60" s="409"/>
      <c r="K60" s="410"/>
      <c r="L60" s="442">
        <f>'試験経費算定表(Ver.2.0)'!K63*'経費の配分について(Ver.2.0)'!T60</f>
        <v>0</v>
      </c>
      <c r="M60" s="443"/>
      <c r="N60" s="443"/>
      <c r="O60" s="444"/>
      <c r="P60" s="411">
        <f>IF($AC$4&lt;&gt;"SMOフルサポート",ROUNDDOWN(P57*30%,0),ROUNDDOWN(P57*30%*50%,0))</f>
        <v>28800</v>
      </c>
      <c r="Q60" s="412"/>
      <c r="R60" s="412"/>
      <c r="S60" s="66" t="s">
        <v>2</v>
      </c>
      <c r="T60" s="67">
        <f>'ポイント表(Ver.2.0)'!$C$10</f>
        <v>0</v>
      </c>
      <c r="U60" s="63" t="s">
        <v>4</v>
      </c>
      <c r="V60" s="67" t="str">
        <f t="shared" si="4"/>
        <v>＋消費税相当額</v>
      </c>
      <c r="W60" s="63"/>
      <c r="X60" s="63"/>
      <c r="Y60" s="63"/>
      <c r="Z60" s="67"/>
      <c r="AA60" s="67"/>
      <c r="AB60" s="67"/>
      <c r="AC60" s="67"/>
      <c r="AD60" s="67"/>
      <c r="AE60" s="93"/>
      <c r="AF60" s="10"/>
      <c r="AG60" s="10"/>
      <c r="AH60" s="10"/>
      <c r="AI60" s="10"/>
      <c r="AJ60" s="10"/>
    </row>
    <row r="61" spans="1:36" ht="12.6" customHeight="1" outlineLevel="1" x14ac:dyDescent="0.15">
      <c r="A61" s="408"/>
      <c r="B61" s="92" t="s">
        <v>72</v>
      </c>
      <c r="C61" s="409" t="s">
        <v>23</v>
      </c>
      <c r="D61" s="409"/>
      <c r="E61" s="409"/>
      <c r="F61" s="409"/>
      <c r="G61" s="409"/>
      <c r="H61" s="409"/>
      <c r="I61" s="409"/>
      <c r="J61" s="409"/>
      <c r="K61" s="410"/>
      <c r="L61" s="442">
        <f>'試験経費算定表(Ver.2.0)'!K64*'経費の配分について(Ver.2.0)'!T57</f>
        <v>0</v>
      </c>
      <c r="M61" s="443"/>
      <c r="N61" s="443"/>
      <c r="O61" s="444"/>
      <c r="P61" s="75" t="s">
        <v>103</v>
      </c>
      <c r="Q61" s="76"/>
      <c r="R61" s="65"/>
      <c r="S61" s="65"/>
      <c r="T61" s="66"/>
      <c r="U61" s="66"/>
      <c r="V61" s="63"/>
      <c r="W61" s="74"/>
      <c r="X61" s="63"/>
      <c r="Y61" s="63"/>
      <c r="Z61" s="63"/>
      <c r="AA61" s="63"/>
      <c r="AB61" s="67"/>
      <c r="AC61" s="67"/>
      <c r="AD61" s="67"/>
      <c r="AE61" s="93"/>
      <c r="AF61" s="54"/>
      <c r="AG61" s="54"/>
      <c r="AH61" s="10"/>
      <c r="AI61" s="10"/>
      <c r="AJ61" s="10"/>
    </row>
    <row r="62" spans="1:36" ht="12.6" customHeight="1" outlineLevel="1" x14ac:dyDescent="0.15">
      <c r="A62" s="408"/>
      <c r="B62" s="67" t="s">
        <v>78</v>
      </c>
      <c r="C62" s="67"/>
      <c r="D62" s="67"/>
      <c r="E62" s="67"/>
      <c r="F62" s="67"/>
      <c r="G62" s="67"/>
      <c r="H62" s="67"/>
      <c r="I62" s="67"/>
      <c r="J62" s="67"/>
      <c r="K62" s="67"/>
      <c r="L62" s="402">
        <f>SUM(L57:O61)</f>
        <v>0</v>
      </c>
      <c r="M62" s="403"/>
      <c r="N62" s="403"/>
      <c r="O62" s="404"/>
      <c r="P62" s="75" t="s">
        <v>104</v>
      </c>
      <c r="Q62" s="76"/>
      <c r="R62" s="65"/>
      <c r="S62" s="65"/>
      <c r="T62" s="66"/>
      <c r="U62" s="66"/>
      <c r="V62" s="63"/>
      <c r="W62" s="63"/>
      <c r="X62" s="63"/>
      <c r="Y62" s="63"/>
      <c r="Z62" s="63"/>
      <c r="AA62" s="63"/>
      <c r="AB62" s="67"/>
      <c r="AC62" s="67"/>
      <c r="AD62" s="67"/>
      <c r="AE62" s="93"/>
      <c r="AF62" s="54"/>
      <c r="AG62" s="54"/>
      <c r="AH62" s="10"/>
      <c r="AI62" s="10"/>
      <c r="AJ62" s="10"/>
    </row>
    <row r="63" spans="1:36" ht="12.6" customHeight="1" outlineLevel="1" x14ac:dyDescent="0.15">
      <c r="A63" s="77" t="s">
        <v>80</v>
      </c>
      <c r="B63" s="67"/>
      <c r="C63" s="67"/>
      <c r="D63" s="67"/>
      <c r="E63" s="67"/>
      <c r="F63" s="67"/>
      <c r="G63" s="67"/>
      <c r="H63" s="67"/>
      <c r="I63" s="67"/>
      <c r="J63" s="67"/>
      <c r="K63" s="67"/>
      <c r="L63" s="442">
        <f>'試験経費算定表(Ver.2.0)'!K66*'経費の配分について(Ver.2.0)'!T57</f>
        <v>0</v>
      </c>
      <c r="M63" s="443"/>
      <c r="N63" s="443"/>
      <c r="O63" s="444"/>
      <c r="P63" s="75" t="s">
        <v>81</v>
      </c>
      <c r="Q63" s="76"/>
      <c r="R63" s="76"/>
      <c r="S63" s="65"/>
      <c r="T63" s="66"/>
      <c r="U63" s="66"/>
      <c r="V63" s="63"/>
      <c r="W63" s="63"/>
      <c r="X63" s="63"/>
      <c r="Y63" s="63"/>
      <c r="Z63" s="63"/>
      <c r="AA63" s="63"/>
      <c r="AB63" s="67"/>
      <c r="AC63" s="67"/>
      <c r="AD63" s="67"/>
      <c r="AE63" s="93"/>
      <c r="AF63" s="54"/>
      <c r="AG63" s="54"/>
      <c r="AH63" s="10"/>
      <c r="AI63" s="10"/>
      <c r="AJ63" s="10"/>
    </row>
    <row r="64" spans="1:36" ht="12.6" customHeight="1" outlineLevel="1" x14ac:dyDescent="0.15">
      <c r="A64" s="77" t="s">
        <v>28</v>
      </c>
      <c r="B64" s="67"/>
      <c r="C64" s="67"/>
      <c r="D64" s="67"/>
      <c r="E64" s="67"/>
      <c r="F64" s="67"/>
      <c r="G64" s="67"/>
      <c r="H64" s="67"/>
      <c r="I64" s="67"/>
      <c r="J64" s="67"/>
      <c r="K64" s="67"/>
      <c r="L64" s="402">
        <f>SUM(L62:O63)</f>
        <v>0</v>
      </c>
      <c r="M64" s="403"/>
      <c r="N64" s="403"/>
      <c r="O64" s="404"/>
      <c r="P64" s="77" t="s">
        <v>82</v>
      </c>
      <c r="Q64" s="67"/>
      <c r="R64" s="76"/>
      <c r="S64" s="65"/>
      <c r="T64" s="66"/>
      <c r="U64" s="403">
        <f>ROUNDDOWN(L64/1.1*0.1,0)</f>
        <v>0</v>
      </c>
      <c r="V64" s="403"/>
      <c r="W64" s="403"/>
      <c r="X64" s="403"/>
      <c r="Y64" s="11"/>
      <c r="Z64" s="11"/>
      <c r="AA64" s="63"/>
      <c r="AB64" s="67"/>
      <c r="AC64" s="67"/>
      <c r="AD64" s="67"/>
      <c r="AE64" s="93"/>
      <c r="AF64" s="54"/>
      <c r="AG64" s="54"/>
      <c r="AH64" s="10"/>
      <c r="AI64" s="10"/>
      <c r="AJ64" s="10"/>
    </row>
    <row r="65" spans="1:36" ht="12.6" customHeight="1" outlineLevel="1" x14ac:dyDescent="0.15">
      <c r="A65" s="54"/>
      <c r="B65" s="54"/>
      <c r="C65" s="54"/>
      <c r="D65" s="54"/>
      <c r="E65" s="54"/>
      <c r="F65" s="54"/>
      <c r="G65" s="54"/>
      <c r="H65" s="54"/>
      <c r="I65" s="54"/>
      <c r="J65" s="54"/>
      <c r="K65" s="54"/>
      <c r="L65" s="88"/>
      <c r="M65" s="88"/>
      <c r="N65" s="88"/>
      <c r="O65" s="88"/>
      <c r="P65" s="88"/>
      <c r="Q65" s="88"/>
      <c r="R65" s="88"/>
      <c r="S65" s="88"/>
      <c r="T65" s="94"/>
      <c r="Y65" s="86"/>
      <c r="Z65" s="54"/>
      <c r="AA65" s="54"/>
      <c r="AB65" s="54"/>
      <c r="AC65" s="54"/>
      <c r="AD65" s="54"/>
      <c r="AE65" s="59"/>
      <c r="AF65" s="95"/>
      <c r="AG65" s="95"/>
      <c r="AH65" s="28"/>
      <c r="AI65" s="10"/>
      <c r="AJ65" s="10"/>
    </row>
    <row r="66" spans="1:36" ht="12.6" customHeight="1" x14ac:dyDescent="0.15">
      <c r="A66" s="58" t="s">
        <v>162</v>
      </c>
      <c r="B66" s="54"/>
      <c r="C66" s="54"/>
      <c r="D66" s="54"/>
      <c r="E66" s="54"/>
      <c r="F66" s="54"/>
      <c r="G66" s="54"/>
      <c r="H66" s="54"/>
      <c r="I66" s="54"/>
      <c r="J66" s="54"/>
      <c r="K66" s="54"/>
      <c r="L66" s="54"/>
      <c r="M66" s="54"/>
      <c r="N66" s="88"/>
      <c r="O66" s="53"/>
      <c r="P66" s="86"/>
      <c r="Q66" s="86"/>
      <c r="R66" s="96"/>
      <c r="S66" s="81"/>
      <c r="T66" s="81"/>
      <c r="U66" s="81"/>
      <c r="V66" s="88"/>
      <c r="W66" s="81"/>
      <c r="X66" s="81"/>
      <c r="Y66" s="81"/>
      <c r="Z66" s="88"/>
      <c r="AA66" s="81"/>
      <c r="AB66" s="81"/>
      <c r="AC66" s="81"/>
      <c r="AD66" s="59"/>
      <c r="AE66" s="59"/>
      <c r="AF66" s="59"/>
      <c r="AG66" s="59"/>
      <c r="AH66" s="10"/>
      <c r="AI66" s="10"/>
      <c r="AJ66" s="10"/>
    </row>
    <row r="67" spans="1:36" ht="12.6" customHeight="1" x14ac:dyDescent="0.15">
      <c r="A67" s="445" t="s">
        <v>107</v>
      </c>
      <c r="B67" s="446"/>
      <c r="C67" s="446"/>
      <c r="D67" s="446"/>
      <c r="E67" s="446">
        <f>'ポイント表(Ver.2.0)'!I27</f>
        <v>0</v>
      </c>
      <c r="F67" s="446" t="s">
        <v>3</v>
      </c>
      <c r="G67" s="439" t="s">
        <v>108</v>
      </c>
      <c r="H67" s="440"/>
      <c r="I67" s="440"/>
      <c r="J67" s="441"/>
      <c r="K67" s="375" t="str">
        <f>'試験経費算定表(Ver.2.0)'!L71</f>
        <v>マイルストーン1回目</v>
      </c>
      <c r="L67" s="376"/>
      <c r="M67" s="376"/>
      <c r="N67" s="377"/>
      <c r="O67" s="375" t="str">
        <f>'試験経費算定表(Ver.2.0)'!P71</f>
        <v>マイルストーン2回目</v>
      </c>
      <c r="P67" s="376"/>
      <c r="Q67" s="376"/>
      <c r="R67" s="377"/>
      <c r="S67" s="375" t="str">
        <f>'試験経費算定表(Ver.2.0)'!T71</f>
        <v>-</v>
      </c>
      <c r="T67" s="376"/>
      <c r="U67" s="376"/>
      <c r="V67" s="377"/>
      <c r="W67" s="375" t="str">
        <f>'試験経費算定表(Ver.2.0)'!X71</f>
        <v>-</v>
      </c>
      <c r="X67" s="376"/>
      <c r="Y67" s="376"/>
      <c r="Z67" s="377"/>
      <c r="AA67" s="439" t="s">
        <v>28</v>
      </c>
      <c r="AB67" s="440"/>
      <c r="AC67" s="440"/>
      <c r="AD67" s="440"/>
      <c r="AE67" s="441"/>
      <c r="AF67" s="54"/>
      <c r="AG67" s="54"/>
      <c r="AH67" s="10"/>
      <c r="AI67" s="10"/>
      <c r="AJ67" s="10"/>
    </row>
    <row r="68" spans="1:36" ht="12.6" customHeight="1" x14ac:dyDescent="0.15">
      <c r="A68" s="447"/>
      <c r="B68" s="446"/>
      <c r="C68" s="446"/>
      <c r="D68" s="446"/>
      <c r="E68" s="446"/>
      <c r="F68" s="446"/>
      <c r="G68" s="439" t="s">
        <v>109</v>
      </c>
      <c r="H68" s="440"/>
      <c r="I68" s="440"/>
      <c r="J68" s="441"/>
      <c r="K68" s="380" t="e">
        <f>'試験経費算定表(Ver.2.0)'!L72</f>
        <v>#N/A</v>
      </c>
      <c r="L68" s="381"/>
      <c r="M68" s="381"/>
      <c r="N68" s="382"/>
      <c r="O68" s="380" t="e">
        <f>'試験経費算定表(Ver.2.0)'!P72</f>
        <v>#N/A</v>
      </c>
      <c r="P68" s="381"/>
      <c r="Q68" s="381"/>
      <c r="R68" s="382"/>
      <c r="S68" s="380" t="str">
        <f>'試験経費算定表(Ver.2.0)'!T72</f>
        <v>-</v>
      </c>
      <c r="T68" s="381"/>
      <c r="U68" s="381"/>
      <c r="V68" s="382"/>
      <c r="W68" s="380" t="str">
        <f>'試験経費算定表(Ver.2.0)'!X72</f>
        <v>-</v>
      </c>
      <c r="X68" s="381"/>
      <c r="Y68" s="381"/>
      <c r="Z68" s="382"/>
      <c r="AA68" s="439"/>
      <c r="AB68" s="440"/>
      <c r="AC68" s="440"/>
      <c r="AD68" s="440"/>
      <c r="AE68" s="441"/>
      <c r="AF68" s="54"/>
      <c r="AG68" s="54"/>
      <c r="AH68" s="10"/>
      <c r="AI68" s="10"/>
      <c r="AJ68" s="10"/>
    </row>
    <row r="69" spans="1:36" ht="12.6" customHeight="1" x14ac:dyDescent="0.15">
      <c r="A69" s="447"/>
      <c r="B69" s="446"/>
      <c r="C69" s="446"/>
      <c r="D69" s="446"/>
      <c r="E69" s="446"/>
      <c r="F69" s="446"/>
      <c r="G69" s="439" t="s">
        <v>110</v>
      </c>
      <c r="H69" s="440"/>
      <c r="I69" s="440"/>
      <c r="J69" s="441"/>
      <c r="K69" s="375" t="str">
        <f>'試験経費算定表(Ver.2.0)'!L73</f>
        <v/>
      </c>
      <c r="L69" s="376"/>
      <c r="M69" s="376"/>
      <c r="N69" s="377"/>
      <c r="O69" s="375" t="str">
        <f>'試験経費算定表(Ver.2.0)'!P73</f>
        <v/>
      </c>
      <c r="P69" s="376"/>
      <c r="Q69" s="376"/>
      <c r="R69" s="377"/>
      <c r="S69" s="375" t="str">
        <f>'試験経費算定表(Ver.2.0)'!T73</f>
        <v/>
      </c>
      <c r="T69" s="376"/>
      <c r="U69" s="376"/>
      <c r="V69" s="377"/>
      <c r="W69" s="375" t="str">
        <f>'試験経費算定表(Ver.2.0)'!X73</f>
        <v/>
      </c>
      <c r="X69" s="376"/>
      <c r="Y69" s="376"/>
      <c r="Z69" s="377"/>
      <c r="AA69" s="439"/>
      <c r="AB69" s="440"/>
      <c r="AC69" s="440"/>
      <c r="AD69" s="440"/>
      <c r="AE69" s="441"/>
      <c r="AF69" s="54"/>
      <c r="AG69" s="54"/>
      <c r="AH69" s="10" t="s">
        <v>111</v>
      </c>
      <c r="AI69" s="10"/>
      <c r="AJ69" s="10"/>
    </row>
    <row r="70" spans="1:36" ht="12.6" customHeight="1" x14ac:dyDescent="0.15">
      <c r="A70" s="447"/>
      <c r="B70" s="446"/>
      <c r="C70" s="446"/>
      <c r="D70" s="446"/>
      <c r="E70" s="446"/>
      <c r="F70" s="446"/>
      <c r="G70" s="439"/>
      <c r="H70" s="440"/>
      <c r="I70" s="440"/>
      <c r="J70" s="441"/>
      <c r="K70" s="375" t="str">
        <f>'試験経費算定表(Ver.2.0)'!L74</f>
        <v/>
      </c>
      <c r="L70" s="376"/>
      <c r="M70" s="376"/>
      <c r="N70" s="377"/>
      <c r="O70" s="375" t="str">
        <f>'試験経費算定表(Ver.2.0)'!P74</f>
        <v/>
      </c>
      <c r="P70" s="376"/>
      <c r="Q70" s="376"/>
      <c r="R70" s="377"/>
      <c r="S70" s="375" t="str">
        <f>'試験経費算定表(Ver.2.0)'!T74</f>
        <v/>
      </c>
      <c r="T70" s="376"/>
      <c r="U70" s="376"/>
      <c r="V70" s="377"/>
      <c r="W70" s="375" t="str">
        <f>'試験経費算定表(Ver.2.0)'!X74</f>
        <v/>
      </c>
      <c r="X70" s="376"/>
      <c r="Y70" s="376"/>
      <c r="Z70" s="377"/>
      <c r="AA70" s="439"/>
      <c r="AB70" s="440"/>
      <c r="AC70" s="440"/>
      <c r="AD70" s="440"/>
      <c r="AE70" s="441"/>
      <c r="AF70" s="54"/>
      <c r="AG70" s="54"/>
      <c r="AH70" s="10" t="s">
        <v>112</v>
      </c>
      <c r="AI70" s="10"/>
      <c r="AJ70" s="10"/>
    </row>
    <row r="71" spans="1:36" ht="12.6" customHeight="1" x14ac:dyDescent="0.15">
      <c r="A71" s="408" t="s">
        <v>63</v>
      </c>
      <c r="B71" s="90" t="s">
        <v>64</v>
      </c>
      <c r="C71" s="420" t="s">
        <v>146</v>
      </c>
      <c r="D71" s="420"/>
      <c r="E71" s="420"/>
      <c r="F71" s="420"/>
      <c r="G71" s="420"/>
      <c r="H71" s="420"/>
      <c r="I71" s="420"/>
      <c r="J71" s="421"/>
      <c r="K71" s="436" t="e">
        <f>'試験経費算定表(Ver.2.0)'!L75</f>
        <v>#N/A</v>
      </c>
      <c r="L71" s="437"/>
      <c r="M71" s="437"/>
      <c r="N71" s="438"/>
      <c r="O71" s="436" t="e">
        <f>'試験経費算定表(Ver.2.0)'!P75</f>
        <v>#N/A</v>
      </c>
      <c r="P71" s="437"/>
      <c r="Q71" s="437"/>
      <c r="R71" s="438"/>
      <c r="S71" s="436" t="str">
        <f>'試験経費算定表(Ver.2.0)'!T75</f>
        <v>-</v>
      </c>
      <c r="T71" s="437"/>
      <c r="U71" s="437"/>
      <c r="V71" s="438"/>
      <c r="W71" s="436" t="str">
        <f>'試験経費算定表(Ver.2.0)'!X75</f>
        <v>-</v>
      </c>
      <c r="X71" s="437"/>
      <c r="Y71" s="437"/>
      <c r="Z71" s="438"/>
      <c r="AA71" s="433" t="e">
        <f>IF(L57/T57=SUM(K71:Z71),SUM(K71:Z71),"error")</f>
        <v>#DIV/0!</v>
      </c>
      <c r="AB71" s="434"/>
      <c r="AC71" s="434"/>
      <c r="AD71" s="434"/>
      <c r="AE71" s="435"/>
      <c r="AF71" s="54"/>
      <c r="AG71" s="54"/>
      <c r="AH71" s="4" t="e">
        <f>IF(SUM(K71:Z71)=L57/$T57,"",SUM(K71:Z71)-L57/$T57)</f>
        <v>#N/A</v>
      </c>
      <c r="AI71" s="10"/>
      <c r="AJ71" s="10"/>
    </row>
    <row r="72" spans="1:36" ht="12.6" customHeight="1" x14ac:dyDescent="0.15">
      <c r="A72" s="408"/>
      <c r="B72" s="92" t="s">
        <v>67</v>
      </c>
      <c r="C72" s="409" t="s">
        <v>147</v>
      </c>
      <c r="D72" s="409"/>
      <c r="E72" s="409"/>
      <c r="F72" s="409"/>
      <c r="G72" s="409"/>
      <c r="H72" s="409"/>
      <c r="I72" s="409"/>
      <c r="J72" s="410"/>
      <c r="K72" s="384" t="e">
        <f>'試験経費算定表(Ver.2.0)'!L76</f>
        <v>#N/A</v>
      </c>
      <c r="L72" s="385"/>
      <c r="M72" s="385"/>
      <c r="N72" s="386"/>
      <c r="O72" s="384" t="e">
        <f>'試験経費算定表(Ver.2.0)'!P76</f>
        <v>#N/A</v>
      </c>
      <c r="P72" s="385"/>
      <c r="Q72" s="385"/>
      <c r="R72" s="386"/>
      <c r="S72" s="384" t="str">
        <f>'試験経費算定表(Ver.2.0)'!T76</f>
        <v>-</v>
      </c>
      <c r="T72" s="385"/>
      <c r="U72" s="385"/>
      <c r="V72" s="386"/>
      <c r="W72" s="384" t="str">
        <f>'試験経費算定表(Ver.2.0)'!X76</f>
        <v>-</v>
      </c>
      <c r="X72" s="385"/>
      <c r="Y72" s="385"/>
      <c r="Z72" s="386"/>
      <c r="AA72" s="430" t="e">
        <f>IF(L58/T58=SUM(K72:Z72),SUM(K72:Z72),"error")</f>
        <v>#DIV/0!</v>
      </c>
      <c r="AB72" s="431"/>
      <c r="AC72" s="431"/>
      <c r="AD72" s="431"/>
      <c r="AE72" s="432"/>
      <c r="AF72" s="54"/>
      <c r="AG72" s="54"/>
      <c r="AH72" s="4" t="e">
        <f>IF(SUM(K72:Z72)=L58/$T58,"",SUM(K72:Z72)-L58/$T58)</f>
        <v>#N/A</v>
      </c>
      <c r="AI72" s="10"/>
      <c r="AJ72" s="10"/>
    </row>
    <row r="73" spans="1:36" ht="12.6" customHeight="1" x14ac:dyDescent="0.15">
      <c r="A73" s="408"/>
      <c r="B73" s="92" t="s">
        <v>69</v>
      </c>
      <c r="C73" s="409" t="s">
        <v>195</v>
      </c>
      <c r="D73" s="409"/>
      <c r="E73" s="409"/>
      <c r="F73" s="409"/>
      <c r="G73" s="409"/>
      <c r="H73" s="409"/>
      <c r="I73" s="409"/>
      <c r="J73" s="410"/>
      <c r="K73" s="384" t="e">
        <f>'試験経費算定表(Ver.2.0)'!L77</f>
        <v>#N/A</v>
      </c>
      <c r="L73" s="385"/>
      <c r="M73" s="385"/>
      <c r="N73" s="386"/>
      <c r="O73" s="384" t="e">
        <f>'試験経費算定表(Ver.2.0)'!P77</f>
        <v>#N/A</v>
      </c>
      <c r="P73" s="385"/>
      <c r="Q73" s="385"/>
      <c r="R73" s="386"/>
      <c r="S73" s="384" t="str">
        <f>'試験経費算定表(Ver.2.0)'!T77</f>
        <v>-</v>
      </c>
      <c r="T73" s="385"/>
      <c r="U73" s="385"/>
      <c r="V73" s="386"/>
      <c r="W73" s="384" t="str">
        <f>'試験経費算定表(Ver.2.0)'!X77</f>
        <v>-</v>
      </c>
      <c r="X73" s="385"/>
      <c r="Y73" s="385"/>
      <c r="Z73" s="386"/>
      <c r="AA73" s="430" t="e">
        <f>IF(L59/T59=SUM(K73:Z73),SUM(K73:Z73),"error")</f>
        <v>#DIV/0!</v>
      </c>
      <c r="AB73" s="431"/>
      <c r="AC73" s="431"/>
      <c r="AD73" s="431"/>
      <c r="AE73" s="432"/>
      <c r="AF73" s="54"/>
      <c r="AG73" s="54"/>
      <c r="AH73" s="4" t="e">
        <f>IF(SUM(K73:Z73)=L59/$T59,"",SUM(K73:Z73)-L59/$T59)</f>
        <v>#N/A</v>
      </c>
      <c r="AI73" s="10"/>
      <c r="AJ73" s="10"/>
    </row>
    <row r="74" spans="1:36" ht="12.6" customHeight="1" x14ac:dyDescent="0.15">
      <c r="A74" s="408"/>
      <c r="B74" s="92" t="s">
        <v>71</v>
      </c>
      <c r="C74" s="409" t="s">
        <v>148</v>
      </c>
      <c r="D74" s="409"/>
      <c r="E74" s="409"/>
      <c r="F74" s="409"/>
      <c r="G74" s="409"/>
      <c r="H74" s="409"/>
      <c r="I74" s="409"/>
      <c r="J74" s="410"/>
      <c r="K74" s="384" t="e">
        <f>'試験経費算定表(Ver.2.0)'!L78</f>
        <v>#N/A</v>
      </c>
      <c r="L74" s="385"/>
      <c r="M74" s="385"/>
      <c r="N74" s="386"/>
      <c r="O74" s="384" t="e">
        <f>'試験経費算定表(Ver.2.0)'!P78</f>
        <v>#N/A</v>
      </c>
      <c r="P74" s="385"/>
      <c r="Q74" s="385"/>
      <c r="R74" s="386"/>
      <c r="S74" s="384" t="str">
        <f>'試験経費算定表(Ver.2.0)'!T78</f>
        <v>-</v>
      </c>
      <c r="T74" s="385"/>
      <c r="U74" s="385"/>
      <c r="V74" s="386"/>
      <c r="W74" s="384" t="str">
        <f>'試験経費算定表(Ver.2.0)'!X78</f>
        <v>-</v>
      </c>
      <c r="X74" s="385"/>
      <c r="Y74" s="385"/>
      <c r="Z74" s="386"/>
      <c r="AA74" s="430" t="e">
        <f>IF(L60/T60=SUM(K74:Z74),SUM(K74:Z74),"error")</f>
        <v>#DIV/0!</v>
      </c>
      <c r="AB74" s="431"/>
      <c r="AC74" s="431"/>
      <c r="AD74" s="431"/>
      <c r="AE74" s="432"/>
      <c r="AF74" s="54"/>
      <c r="AG74" s="54"/>
      <c r="AH74" s="4" t="e">
        <f>IF(SUM(K74:Z74)=L60/$T60,"",SUM(K74:Z74)-L60/$T60)</f>
        <v>#N/A</v>
      </c>
      <c r="AI74" s="10"/>
      <c r="AJ74" s="10"/>
    </row>
    <row r="75" spans="1:36" ht="12.6" customHeight="1" x14ac:dyDescent="0.15">
      <c r="A75" s="408"/>
      <c r="B75" s="92" t="s">
        <v>72</v>
      </c>
      <c r="C75" s="409" t="s">
        <v>23</v>
      </c>
      <c r="D75" s="409"/>
      <c r="E75" s="409"/>
      <c r="F75" s="409"/>
      <c r="G75" s="409"/>
      <c r="H75" s="409"/>
      <c r="I75" s="409"/>
      <c r="J75" s="410"/>
      <c r="K75" s="384" t="e">
        <f>'試験経費算定表(Ver.2.0)'!L79</f>
        <v>#N/A</v>
      </c>
      <c r="L75" s="385"/>
      <c r="M75" s="385"/>
      <c r="N75" s="386"/>
      <c r="O75" s="384" t="e">
        <f>'試験経費算定表(Ver.2.0)'!P79</f>
        <v>#N/A</v>
      </c>
      <c r="P75" s="385"/>
      <c r="Q75" s="385"/>
      <c r="R75" s="386"/>
      <c r="S75" s="384" t="str">
        <f>'試験経費算定表(Ver.2.0)'!T79</f>
        <v>-</v>
      </c>
      <c r="T75" s="385"/>
      <c r="U75" s="385"/>
      <c r="V75" s="386"/>
      <c r="W75" s="384" t="str">
        <f>'試験経費算定表(Ver.2.0)'!X79</f>
        <v>-</v>
      </c>
      <c r="X75" s="385"/>
      <c r="Y75" s="385"/>
      <c r="Z75" s="386"/>
      <c r="AA75" s="430" t="e">
        <f>IF(L61/$T$57=SUM(K75:Z75),SUM(K75:Z75),"error")</f>
        <v>#DIV/0!</v>
      </c>
      <c r="AB75" s="431"/>
      <c r="AC75" s="431"/>
      <c r="AD75" s="431"/>
      <c r="AE75" s="432"/>
      <c r="AF75" s="54"/>
      <c r="AG75" s="54"/>
      <c r="AH75" s="4" t="e">
        <f>IF(SUM(K75:Z75)=L61/$T$57,"",SUM(K75:Z75)-L61/$T$57)</f>
        <v>#N/A</v>
      </c>
      <c r="AI75" s="10"/>
      <c r="AJ75" s="10"/>
    </row>
    <row r="76" spans="1:36" ht="12.6" customHeight="1" x14ac:dyDescent="0.15">
      <c r="A76" s="408"/>
      <c r="B76" s="67" t="s">
        <v>78</v>
      </c>
      <c r="C76" s="67"/>
      <c r="D76" s="67"/>
      <c r="E76" s="67"/>
      <c r="F76" s="67"/>
      <c r="G76" s="67"/>
      <c r="H76" s="67"/>
      <c r="I76" s="67"/>
      <c r="J76" s="67"/>
      <c r="K76" s="384" t="e">
        <f>'試験経費算定表(Ver.2.0)'!L80</f>
        <v>#N/A</v>
      </c>
      <c r="L76" s="385"/>
      <c r="M76" s="385"/>
      <c r="N76" s="386"/>
      <c r="O76" s="384" t="e">
        <f>'試験経費算定表(Ver.2.0)'!P80</f>
        <v>#N/A</v>
      </c>
      <c r="P76" s="385"/>
      <c r="Q76" s="385"/>
      <c r="R76" s="386"/>
      <c r="S76" s="384" t="str">
        <f>'試験経費算定表(Ver.2.0)'!T80</f>
        <v>-</v>
      </c>
      <c r="T76" s="385"/>
      <c r="U76" s="385"/>
      <c r="V76" s="386"/>
      <c r="W76" s="384" t="str">
        <f>'試験経費算定表(Ver.2.0)'!X80</f>
        <v>-</v>
      </c>
      <c r="X76" s="385"/>
      <c r="Y76" s="385"/>
      <c r="Z76" s="386"/>
      <c r="AA76" s="430" t="e">
        <f>IF(L62/$T$57=SUM(K76:Z76),SUM(K76:Z76),"error")</f>
        <v>#DIV/0!</v>
      </c>
      <c r="AB76" s="431"/>
      <c r="AC76" s="431"/>
      <c r="AD76" s="431"/>
      <c r="AE76" s="432"/>
      <c r="AF76" s="54"/>
      <c r="AG76" s="54"/>
      <c r="AH76" s="4" t="e">
        <f>IF(SUM(K76:Z76)=L62/$T$57,"",SUM(K76:Z76)-L62/$T$57)</f>
        <v>#N/A</v>
      </c>
      <c r="AI76" s="10"/>
      <c r="AJ76" s="10"/>
    </row>
    <row r="77" spans="1:36" ht="12.6" customHeight="1" x14ac:dyDescent="0.15">
      <c r="A77" s="77" t="s">
        <v>80</v>
      </c>
      <c r="B77" s="67"/>
      <c r="C77" s="67"/>
      <c r="D77" s="67"/>
      <c r="E77" s="67"/>
      <c r="F77" s="67"/>
      <c r="G77" s="67"/>
      <c r="H77" s="67"/>
      <c r="I77" s="67"/>
      <c r="J77" s="67"/>
      <c r="K77" s="384" t="e">
        <f>'試験経費算定表(Ver.2.0)'!L81</f>
        <v>#N/A</v>
      </c>
      <c r="L77" s="385"/>
      <c r="M77" s="385"/>
      <c r="N77" s="386"/>
      <c r="O77" s="384" t="e">
        <f>'試験経費算定表(Ver.2.0)'!P81</f>
        <v>#N/A</v>
      </c>
      <c r="P77" s="385"/>
      <c r="Q77" s="385"/>
      <c r="R77" s="386"/>
      <c r="S77" s="384" t="str">
        <f>'試験経費算定表(Ver.2.0)'!T81</f>
        <v>-</v>
      </c>
      <c r="T77" s="385"/>
      <c r="U77" s="385"/>
      <c r="V77" s="386"/>
      <c r="W77" s="384" t="str">
        <f>'試験経費算定表(Ver.2.0)'!X81</f>
        <v>-</v>
      </c>
      <c r="X77" s="385"/>
      <c r="Y77" s="385"/>
      <c r="Z77" s="386"/>
      <c r="AA77" s="430" t="e">
        <f>IF(L63/$T$57=SUM(K77:Z77),SUM(K77:Z77),"error")</f>
        <v>#DIV/0!</v>
      </c>
      <c r="AB77" s="431"/>
      <c r="AC77" s="431"/>
      <c r="AD77" s="431"/>
      <c r="AE77" s="432"/>
      <c r="AF77" s="54"/>
      <c r="AG77" s="54"/>
      <c r="AH77" s="4" t="e">
        <f>IF(SUM(K77:Z77)=L63/$T$57,"",SUM(K77:Z77)-L63/$T$57)</f>
        <v>#N/A</v>
      </c>
      <c r="AI77" s="10"/>
      <c r="AJ77" s="10"/>
    </row>
    <row r="78" spans="1:36" ht="12.6" customHeight="1" x14ac:dyDescent="0.15">
      <c r="A78" s="77" t="s">
        <v>28</v>
      </c>
      <c r="B78" s="67"/>
      <c r="C78" s="67"/>
      <c r="D78" s="67"/>
      <c r="E78" s="67"/>
      <c r="F78" s="67"/>
      <c r="G78" s="67"/>
      <c r="H78" s="67"/>
      <c r="I78" s="67"/>
      <c r="J78" s="67"/>
      <c r="K78" s="384" t="e">
        <f>'試験経費算定表(Ver.2.0)'!L82</f>
        <v>#N/A</v>
      </c>
      <c r="L78" s="385"/>
      <c r="M78" s="385"/>
      <c r="N78" s="386"/>
      <c r="O78" s="384" t="e">
        <f>'試験経費算定表(Ver.2.0)'!P82</f>
        <v>#N/A</v>
      </c>
      <c r="P78" s="385"/>
      <c r="Q78" s="385"/>
      <c r="R78" s="386"/>
      <c r="S78" s="384" t="str">
        <f>'試験経費算定表(Ver.2.0)'!T82</f>
        <v>-</v>
      </c>
      <c r="T78" s="385"/>
      <c r="U78" s="385"/>
      <c r="V78" s="386"/>
      <c r="W78" s="384" t="str">
        <f>'試験経費算定表(Ver.2.0)'!X82</f>
        <v>-</v>
      </c>
      <c r="X78" s="385"/>
      <c r="Y78" s="385"/>
      <c r="Z78" s="386"/>
      <c r="AA78" s="430" t="e">
        <f>IF(L64/$T$57=SUM(K78:Z78),SUM(K78:Z78),"error")</f>
        <v>#DIV/0!</v>
      </c>
      <c r="AB78" s="431"/>
      <c r="AC78" s="431"/>
      <c r="AD78" s="431"/>
      <c r="AE78" s="432"/>
      <c r="AF78" s="54"/>
      <c r="AG78" s="54"/>
      <c r="AH78" s="4" t="e">
        <f>IF(SUM(K78:Z78)=L64/$T$57,"",SUM(K78:Z78)-L64/$T$57)</f>
        <v>#N/A</v>
      </c>
      <c r="AI78" s="10"/>
      <c r="AJ78" s="10"/>
    </row>
    <row r="79" spans="1:36" ht="12.6" customHeight="1" outlineLevel="1" x14ac:dyDescent="0.15">
      <c r="A79" s="54"/>
      <c r="B79" s="54"/>
      <c r="C79" s="54"/>
      <c r="D79" s="54"/>
      <c r="E79" s="54"/>
      <c r="F79" s="54"/>
      <c r="G79" s="54"/>
      <c r="H79" s="54"/>
      <c r="I79" s="54"/>
      <c r="J79" s="54"/>
      <c r="K79" s="54"/>
      <c r="L79" s="88"/>
      <c r="M79" s="88"/>
      <c r="N79" s="54"/>
      <c r="O79" s="86"/>
      <c r="P79" s="86"/>
      <c r="Q79" s="86"/>
      <c r="R79" s="81"/>
      <c r="S79" s="81"/>
      <c r="T79" s="81"/>
      <c r="U79" s="81"/>
      <c r="V79" s="88"/>
      <c r="W79" s="81"/>
      <c r="X79" s="81"/>
      <c r="Y79" s="81"/>
      <c r="Z79" s="88"/>
      <c r="AA79" s="81"/>
      <c r="AB79" s="81"/>
      <c r="AC79" s="81"/>
      <c r="AD79" s="59"/>
      <c r="AE79" s="59"/>
      <c r="AF79" s="59"/>
      <c r="AG79" s="59"/>
      <c r="AH79" s="10"/>
      <c r="AI79" s="10"/>
      <c r="AJ79" s="10"/>
    </row>
    <row r="80" spans="1:36" ht="12.6" customHeight="1" outlineLevel="1" x14ac:dyDescent="0.15">
      <c r="A80" s="58" t="s">
        <v>149</v>
      </c>
      <c r="B80" s="54"/>
      <c r="C80" s="54"/>
      <c r="D80" s="54"/>
      <c r="E80" s="54"/>
      <c r="F80" s="54"/>
      <c r="G80" s="54"/>
      <c r="H80" s="54"/>
      <c r="I80" s="54"/>
      <c r="J80" s="54" t="s">
        <v>150</v>
      </c>
      <c r="K80" s="54"/>
      <c r="L80" s="89"/>
      <c r="M80" s="89"/>
      <c r="N80" s="89"/>
      <c r="O80" s="86"/>
      <c r="P80" s="429"/>
      <c r="Q80" s="429"/>
      <c r="R80" s="429"/>
      <c r="S80" s="81"/>
      <c r="T80" s="81"/>
      <c r="U80" s="81"/>
      <c r="V80" s="88"/>
      <c r="W80" s="81"/>
      <c r="X80" s="81"/>
      <c r="Y80" s="81"/>
      <c r="Z80" s="88"/>
      <c r="AA80" s="81"/>
      <c r="AB80" s="81"/>
      <c r="AC80" s="81"/>
      <c r="AD80" s="81"/>
      <c r="AE80" s="59"/>
      <c r="AF80" s="59"/>
      <c r="AG80" s="59"/>
      <c r="AI80" s="10"/>
      <c r="AJ80" s="10"/>
    </row>
    <row r="81" spans="1:69" ht="12.6" customHeight="1" outlineLevel="1" x14ac:dyDescent="0.15">
      <c r="A81" s="405" t="s">
        <v>0</v>
      </c>
      <c r="B81" s="406"/>
      <c r="C81" s="406"/>
      <c r="D81" s="406"/>
      <c r="E81" s="406"/>
      <c r="F81" s="406"/>
      <c r="G81" s="406"/>
      <c r="H81" s="406"/>
      <c r="I81" s="406"/>
      <c r="J81" s="406"/>
      <c r="K81" s="406"/>
      <c r="L81" s="405" t="s">
        <v>61</v>
      </c>
      <c r="M81" s="406"/>
      <c r="N81" s="406"/>
      <c r="O81" s="407"/>
      <c r="P81" s="405" t="s">
        <v>32</v>
      </c>
      <c r="Q81" s="406"/>
      <c r="R81" s="406"/>
      <c r="S81" s="406"/>
      <c r="T81" s="406"/>
      <c r="U81" s="406"/>
      <c r="V81" s="406"/>
      <c r="W81" s="406"/>
      <c r="X81" s="406"/>
      <c r="Y81" s="406"/>
      <c r="Z81" s="406"/>
      <c r="AA81" s="406"/>
      <c r="AB81" s="406"/>
      <c r="AC81" s="406"/>
      <c r="AD81" s="406"/>
      <c r="AE81" s="407"/>
      <c r="AF81" s="54"/>
      <c r="AG81" s="54"/>
      <c r="AH81" s="10"/>
      <c r="AI81" s="10"/>
      <c r="AJ81" s="10"/>
    </row>
    <row r="82" spans="1:69" ht="12.6" customHeight="1" outlineLevel="1" x14ac:dyDescent="0.15">
      <c r="A82" s="408" t="s">
        <v>63</v>
      </c>
      <c r="B82" s="90" t="s">
        <v>64</v>
      </c>
      <c r="C82" s="420" t="s">
        <v>151</v>
      </c>
      <c r="D82" s="420"/>
      <c r="E82" s="420"/>
      <c r="F82" s="420"/>
      <c r="G82" s="420"/>
      <c r="H82" s="420"/>
      <c r="I82" s="420"/>
      <c r="J82" s="420"/>
      <c r="K82" s="421"/>
      <c r="L82" s="422">
        <f>ROUNDDOWN(P82*T82*W82*110/100,0)</f>
        <v>5280</v>
      </c>
      <c r="M82" s="423"/>
      <c r="N82" s="423"/>
      <c r="O82" s="424"/>
      <c r="P82" s="425">
        <f>IF($P$80="なし",0,ROUNDDOWN(P57*5%,0))</f>
        <v>4800</v>
      </c>
      <c r="Q82" s="426"/>
      <c r="R82" s="426"/>
      <c r="S82" s="71" t="s">
        <v>2</v>
      </c>
      <c r="T82" s="72">
        <v>1</v>
      </c>
      <c r="U82" s="98" t="s">
        <v>3</v>
      </c>
      <c r="V82" s="99" t="s">
        <v>2</v>
      </c>
      <c r="W82" s="72">
        <v>1</v>
      </c>
      <c r="X82" s="83" t="s">
        <v>4</v>
      </c>
      <c r="Y82" s="72" t="str">
        <f t="shared" ref="Y82:Y85" si="5">"＋消費税相当額"</f>
        <v>＋消費税相当額</v>
      </c>
      <c r="Z82" s="73"/>
      <c r="AA82" s="69"/>
      <c r="AB82" s="69"/>
      <c r="AC82" s="69"/>
      <c r="AD82" s="72"/>
      <c r="AE82" s="91"/>
      <c r="AF82" s="10"/>
      <c r="AG82" s="10"/>
      <c r="AH82" s="10"/>
      <c r="AI82" s="10"/>
      <c r="AJ82" s="10"/>
    </row>
    <row r="83" spans="1:69" ht="12.6" customHeight="1" outlineLevel="1" x14ac:dyDescent="0.15">
      <c r="A83" s="408"/>
      <c r="B83" s="92" t="s">
        <v>67</v>
      </c>
      <c r="C83" s="409" t="s">
        <v>152</v>
      </c>
      <c r="D83" s="409"/>
      <c r="E83" s="409"/>
      <c r="F83" s="409"/>
      <c r="G83" s="409"/>
      <c r="H83" s="409"/>
      <c r="I83" s="409"/>
      <c r="J83" s="409"/>
      <c r="K83" s="410"/>
      <c r="L83" s="402">
        <f>ROUNDDOWN(P83*T83*W83*110/100,0)</f>
        <v>950</v>
      </c>
      <c r="M83" s="403"/>
      <c r="N83" s="403"/>
      <c r="O83" s="404"/>
      <c r="P83" s="411">
        <f>IF($P$80="なし",0,ROUNDDOWN(P58*5%,0))</f>
        <v>864</v>
      </c>
      <c r="Q83" s="412"/>
      <c r="R83" s="412"/>
      <c r="S83" s="97" t="s">
        <v>2</v>
      </c>
      <c r="T83" s="67">
        <v>1</v>
      </c>
      <c r="U83" s="100" t="s">
        <v>3</v>
      </c>
      <c r="V83" s="97" t="s">
        <v>2</v>
      </c>
      <c r="W83" s="67">
        <v>1</v>
      </c>
      <c r="X83" s="74" t="s">
        <v>4</v>
      </c>
      <c r="Y83" s="67" t="str">
        <f t="shared" si="5"/>
        <v>＋消費税相当額</v>
      </c>
      <c r="Z83" s="11"/>
      <c r="AA83" s="63"/>
      <c r="AB83" s="63"/>
      <c r="AC83" s="63"/>
      <c r="AD83" s="67"/>
      <c r="AE83" s="93"/>
      <c r="AF83" s="10"/>
      <c r="AG83" s="10"/>
      <c r="AH83" s="10"/>
      <c r="AI83" s="10"/>
      <c r="AJ83" s="10"/>
    </row>
    <row r="84" spans="1:69" ht="12.6" customHeight="1" outlineLevel="1" x14ac:dyDescent="0.15">
      <c r="A84" s="408"/>
      <c r="B84" s="92" t="s">
        <v>69</v>
      </c>
      <c r="C84" s="409" t="s">
        <v>196</v>
      </c>
      <c r="D84" s="409"/>
      <c r="E84" s="409"/>
      <c r="F84" s="409"/>
      <c r="G84" s="409"/>
      <c r="H84" s="409"/>
      <c r="I84" s="409"/>
      <c r="J84" s="409"/>
      <c r="K84" s="410"/>
      <c r="L84" s="402">
        <f>ROUNDDOWN(P84*T84*W84*110/100,0)</f>
        <v>1584</v>
      </c>
      <c r="M84" s="403"/>
      <c r="N84" s="403"/>
      <c r="O84" s="404"/>
      <c r="P84" s="411">
        <f>ROUNDDOWN(P59*5%,0)</f>
        <v>1440</v>
      </c>
      <c r="Q84" s="412"/>
      <c r="R84" s="412"/>
      <c r="S84" s="66" t="s">
        <v>2</v>
      </c>
      <c r="T84" s="67">
        <v>1</v>
      </c>
      <c r="U84" s="100" t="s">
        <v>3</v>
      </c>
      <c r="V84" s="97" t="s">
        <v>2</v>
      </c>
      <c r="W84" s="67">
        <v>1</v>
      </c>
      <c r="X84" s="74" t="s">
        <v>4</v>
      </c>
      <c r="Y84" s="67" t="str">
        <f t="shared" si="5"/>
        <v>＋消費税相当額</v>
      </c>
      <c r="Z84" s="11"/>
      <c r="AA84" s="63"/>
      <c r="AB84" s="63"/>
      <c r="AC84" s="63"/>
      <c r="AD84" s="67"/>
      <c r="AE84" s="93"/>
      <c r="AF84" s="10"/>
      <c r="AG84" s="10"/>
      <c r="AH84" s="10"/>
      <c r="AI84" s="10"/>
      <c r="AJ84" s="10"/>
    </row>
    <row r="85" spans="1:69" ht="12.6" customHeight="1" outlineLevel="1" x14ac:dyDescent="0.15">
      <c r="A85" s="408"/>
      <c r="B85" s="92" t="s">
        <v>71</v>
      </c>
      <c r="C85" s="409" t="s">
        <v>153</v>
      </c>
      <c r="D85" s="409"/>
      <c r="E85" s="409"/>
      <c r="F85" s="409"/>
      <c r="G85" s="409"/>
      <c r="H85" s="409"/>
      <c r="I85" s="409"/>
      <c r="J85" s="409"/>
      <c r="K85" s="410"/>
      <c r="L85" s="402">
        <f>ROUNDDOWN(P85*T85*W85*110/100,0)</f>
        <v>1584</v>
      </c>
      <c r="M85" s="403"/>
      <c r="N85" s="403"/>
      <c r="O85" s="404"/>
      <c r="P85" s="411">
        <f>IF($P$80="なし",0,ROUNDDOWN(P60*5%,0))</f>
        <v>1440</v>
      </c>
      <c r="Q85" s="412"/>
      <c r="R85" s="412"/>
      <c r="S85" s="66" t="s">
        <v>2</v>
      </c>
      <c r="T85" s="67">
        <v>1</v>
      </c>
      <c r="U85" s="100" t="s">
        <v>3</v>
      </c>
      <c r="V85" s="97" t="s">
        <v>2</v>
      </c>
      <c r="W85" s="67">
        <v>1</v>
      </c>
      <c r="X85" s="74" t="s">
        <v>4</v>
      </c>
      <c r="Y85" s="67" t="str">
        <f t="shared" si="5"/>
        <v>＋消費税相当額</v>
      </c>
      <c r="Z85" s="11"/>
      <c r="AA85" s="63"/>
      <c r="AB85" s="63"/>
      <c r="AC85" s="63"/>
      <c r="AD85" s="67"/>
      <c r="AE85" s="93"/>
      <c r="AF85" s="10"/>
      <c r="AG85" s="10"/>
      <c r="AH85" s="10"/>
      <c r="AI85" s="10"/>
      <c r="AJ85" s="10"/>
    </row>
    <row r="86" spans="1:69" ht="12.6" customHeight="1" outlineLevel="1" x14ac:dyDescent="0.15">
      <c r="A86" s="408"/>
      <c r="B86" s="92" t="s">
        <v>72</v>
      </c>
      <c r="C86" s="409" t="s">
        <v>23</v>
      </c>
      <c r="D86" s="409"/>
      <c r="E86" s="409"/>
      <c r="F86" s="409"/>
      <c r="G86" s="409"/>
      <c r="H86" s="409"/>
      <c r="I86" s="409"/>
      <c r="J86" s="409"/>
      <c r="K86" s="410"/>
      <c r="L86" s="402">
        <f>ROUNDDOWN(SUM(L82:O85)*$AI$1,0)</f>
        <v>1879</v>
      </c>
      <c r="M86" s="403"/>
      <c r="N86" s="403"/>
      <c r="O86" s="404"/>
      <c r="P86" s="75" t="s">
        <v>103</v>
      </c>
      <c r="Q86" s="76"/>
      <c r="R86" s="65"/>
      <c r="S86" s="65"/>
      <c r="T86" s="66"/>
      <c r="U86" s="66"/>
      <c r="V86" s="63"/>
      <c r="W86" s="74"/>
      <c r="X86" s="63"/>
      <c r="Y86" s="63"/>
      <c r="Z86" s="63"/>
      <c r="AA86" s="63"/>
      <c r="AB86" s="67"/>
      <c r="AC86" s="67"/>
      <c r="AD86" s="67"/>
      <c r="AE86" s="93"/>
      <c r="AF86" s="54"/>
      <c r="AG86" s="54"/>
      <c r="AH86" s="10"/>
      <c r="AI86" s="10"/>
      <c r="AJ86" s="10"/>
    </row>
    <row r="87" spans="1:69" ht="12.6" customHeight="1" outlineLevel="1" x14ac:dyDescent="0.15">
      <c r="A87" s="408"/>
      <c r="B87" s="67" t="s">
        <v>78</v>
      </c>
      <c r="C87" s="67"/>
      <c r="D87" s="67"/>
      <c r="E87" s="67"/>
      <c r="F87" s="67"/>
      <c r="G87" s="67"/>
      <c r="H87" s="67"/>
      <c r="I87" s="67"/>
      <c r="J87" s="67"/>
      <c r="K87" s="67"/>
      <c r="L87" s="402">
        <f>SUM(L82:O86)</f>
        <v>11277</v>
      </c>
      <c r="M87" s="403"/>
      <c r="N87" s="403"/>
      <c r="O87" s="404"/>
      <c r="P87" s="75" t="s">
        <v>104</v>
      </c>
      <c r="Q87" s="76"/>
      <c r="R87" s="65"/>
      <c r="S87" s="65"/>
      <c r="T87" s="66"/>
      <c r="U87" s="66"/>
      <c r="V87" s="63"/>
      <c r="W87" s="63"/>
      <c r="X87" s="63"/>
      <c r="Y87" s="63"/>
      <c r="Z87" s="63"/>
      <c r="AA87" s="63"/>
      <c r="AB87" s="67"/>
      <c r="AC87" s="67"/>
      <c r="AD87" s="67"/>
      <c r="AE87" s="93"/>
      <c r="AF87" s="54"/>
      <c r="AG87" s="54"/>
      <c r="AH87" s="10"/>
      <c r="AI87" s="10"/>
      <c r="AJ87" s="10"/>
    </row>
    <row r="88" spans="1:69" ht="12.6" customHeight="1" outlineLevel="1" x14ac:dyDescent="0.15">
      <c r="A88" s="77" t="s">
        <v>80</v>
      </c>
      <c r="B88" s="67"/>
      <c r="C88" s="67"/>
      <c r="D88" s="67"/>
      <c r="E88" s="67"/>
      <c r="F88" s="67"/>
      <c r="G88" s="67"/>
      <c r="H88" s="67"/>
      <c r="I88" s="67"/>
      <c r="J88" s="67"/>
      <c r="K88" s="67"/>
      <c r="L88" s="402">
        <f>ROUNDDOWN(L87*$AI$2,0)</f>
        <v>3383</v>
      </c>
      <c r="M88" s="403"/>
      <c r="N88" s="403"/>
      <c r="O88" s="404"/>
      <c r="P88" s="75" t="s">
        <v>81</v>
      </c>
      <c r="Q88" s="76"/>
      <c r="R88" s="76"/>
      <c r="S88" s="65"/>
      <c r="T88" s="66"/>
      <c r="U88" s="66"/>
      <c r="V88" s="63"/>
      <c r="W88" s="63"/>
      <c r="X88" s="63"/>
      <c r="Y88" s="63"/>
      <c r="Z88" s="63"/>
      <c r="AA88" s="63"/>
      <c r="AB88" s="67"/>
      <c r="AC88" s="67"/>
      <c r="AD88" s="67"/>
      <c r="AE88" s="93"/>
      <c r="AF88" s="54"/>
      <c r="AG88" s="54"/>
      <c r="AH88" s="10"/>
      <c r="AI88" s="10"/>
      <c r="AJ88" s="10"/>
    </row>
    <row r="89" spans="1:69" ht="12.6" customHeight="1" outlineLevel="1" x14ac:dyDescent="0.15">
      <c r="A89" s="77" t="s">
        <v>28</v>
      </c>
      <c r="B89" s="67"/>
      <c r="C89" s="67"/>
      <c r="D89" s="67"/>
      <c r="E89" s="67"/>
      <c r="F89" s="67"/>
      <c r="G89" s="67"/>
      <c r="H89" s="67"/>
      <c r="I89" s="67"/>
      <c r="J89" s="67"/>
      <c r="K89" s="67"/>
      <c r="L89" s="402">
        <f>SUM(L87:O88)</f>
        <v>14660</v>
      </c>
      <c r="M89" s="403"/>
      <c r="N89" s="403"/>
      <c r="O89" s="404"/>
      <c r="P89" s="77" t="s">
        <v>82</v>
      </c>
      <c r="Q89" s="67"/>
      <c r="R89" s="76"/>
      <c r="S89" s="65"/>
      <c r="T89" s="66"/>
      <c r="U89" s="403">
        <f>ROUNDDOWN(L89/1.1*0.1,0)</f>
        <v>1332</v>
      </c>
      <c r="V89" s="403"/>
      <c r="W89" s="403"/>
      <c r="X89" s="403"/>
      <c r="Y89" s="11"/>
      <c r="Z89" s="11"/>
      <c r="AA89" s="63"/>
      <c r="AB89" s="67"/>
      <c r="AC89" s="67"/>
      <c r="AD89" s="67"/>
      <c r="AE89" s="93"/>
      <c r="AF89" s="54"/>
      <c r="AG89" s="54"/>
      <c r="AH89" s="10"/>
      <c r="AI89" s="10"/>
      <c r="AJ89" s="10"/>
    </row>
    <row r="90" spans="1:69" ht="12.6" customHeight="1" x14ac:dyDescent="0.15">
      <c r="A90" s="79"/>
      <c r="B90" s="54"/>
      <c r="C90" s="54"/>
      <c r="D90" s="54"/>
      <c r="E90" s="54"/>
      <c r="F90" s="54"/>
      <c r="G90" s="54"/>
      <c r="H90" s="54"/>
      <c r="I90" s="54"/>
      <c r="J90" s="54"/>
      <c r="K90" s="54"/>
      <c r="L90" s="54"/>
      <c r="M90" s="54"/>
      <c r="N90" s="54"/>
      <c r="O90" s="86"/>
      <c r="P90" s="86"/>
      <c r="Q90" s="86"/>
      <c r="R90" s="86"/>
      <c r="S90" s="81"/>
      <c r="T90" s="81"/>
      <c r="U90" s="81"/>
      <c r="Z90" s="59"/>
      <c r="AA90" s="59"/>
      <c r="AB90" s="59"/>
      <c r="AC90" s="59"/>
      <c r="AD90" s="59"/>
      <c r="AE90" s="59"/>
      <c r="AF90" s="54"/>
      <c r="AG90" s="54"/>
      <c r="AH90" s="10"/>
      <c r="AI90" s="10"/>
      <c r="AJ90" s="10"/>
    </row>
    <row r="91" spans="1:69" ht="12.6" customHeight="1" x14ac:dyDescent="0.15">
      <c r="A91" s="58" t="s">
        <v>113</v>
      </c>
      <c r="B91" s="79"/>
      <c r="C91" s="54"/>
      <c r="D91" s="54"/>
      <c r="E91" s="54"/>
      <c r="F91" s="54"/>
      <c r="G91" s="54"/>
      <c r="H91" s="54"/>
      <c r="I91" s="54"/>
      <c r="J91" s="54"/>
      <c r="K91" s="54"/>
      <c r="L91" s="54"/>
      <c r="M91" s="54"/>
      <c r="N91" s="54"/>
      <c r="O91" s="80"/>
      <c r="P91" s="81"/>
      <c r="Q91" s="81"/>
      <c r="R91" s="80"/>
      <c r="S91" s="59"/>
      <c r="T91" s="86"/>
      <c r="U91" s="86"/>
      <c r="V91" s="59"/>
      <c r="W91" s="59"/>
      <c r="X91" s="86"/>
      <c r="Y91" s="86"/>
      <c r="Z91" s="59"/>
      <c r="AA91" s="59"/>
      <c r="AB91" s="59"/>
      <c r="AC91" s="59"/>
      <c r="AD91" s="59"/>
      <c r="AE91" s="59"/>
      <c r="AF91" s="54"/>
      <c r="AG91" s="54"/>
      <c r="AH91" s="10"/>
      <c r="AI91" s="10"/>
      <c r="AJ91" s="10"/>
    </row>
    <row r="92" spans="1:69" ht="12.6" customHeight="1" outlineLevel="3" x14ac:dyDescent="0.15">
      <c r="A92" s="58" t="s">
        <v>114</v>
      </c>
      <c r="B92" s="54"/>
      <c r="C92" s="54"/>
      <c r="D92" s="54"/>
      <c r="E92" s="54"/>
      <c r="F92" s="54"/>
      <c r="G92" s="54"/>
      <c r="H92" s="54"/>
      <c r="I92" s="54"/>
      <c r="J92" s="54"/>
      <c r="K92" s="54"/>
      <c r="L92" s="54"/>
      <c r="M92" s="54"/>
      <c r="N92" s="54"/>
      <c r="O92" s="80"/>
      <c r="P92" s="81"/>
      <c r="Q92" s="81"/>
      <c r="R92" s="80"/>
      <c r="S92" s="59"/>
      <c r="T92" s="86"/>
      <c r="U92" s="86"/>
      <c r="V92" s="59"/>
      <c r="W92" s="59"/>
      <c r="X92" s="86"/>
      <c r="Y92" s="86"/>
      <c r="Z92" s="59"/>
      <c r="AA92" s="59"/>
      <c r="AB92" s="59"/>
      <c r="AC92" s="59"/>
      <c r="AD92" s="59"/>
      <c r="AE92" s="59"/>
      <c r="AF92" s="54"/>
      <c r="AG92" s="54"/>
      <c r="AH92" s="10"/>
      <c r="AI92" s="10"/>
      <c r="AJ92" s="10"/>
    </row>
    <row r="93" spans="1:69" s="13" customFormat="1" ht="12.6" customHeight="1" outlineLevel="3" x14ac:dyDescent="0.15">
      <c r="A93" s="405" t="s">
        <v>0</v>
      </c>
      <c r="B93" s="406"/>
      <c r="C93" s="406"/>
      <c r="D93" s="406"/>
      <c r="E93" s="406"/>
      <c r="F93" s="406"/>
      <c r="G93" s="406"/>
      <c r="H93" s="406"/>
      <c r="I93" s="406"/>
      <c r="J93" s="406"/>
      <c r="K93" s="406"/>
      <c r="L93" s="405" t="s">
        <v>61</v>
      </c>
      <c r="M93" s="406"/>
      <c r="N93" s="406"/>
      <c r="O93" s="407"/>
      <c r="P93" s="405" t="s">
        <v>32</v>
      </c>
      <c r="Q93" s="406"/>
      <c r="R93" s="406"/>
      <c r="S93" s="406"/>
      <c r="T93" s="406"/>
      <c r="U93" s="406"/>
      <c r="V93" s="406"/>
      <c r="W93" s="406"/>
      <c r="X93" s="406"/>
      <c r="Y93" s="406"/>
      <c r="Z93" s="406"/>
      <c r="AA93" s="406"/>
      <c r="AB93" s="406"/>
      <c r="AC93" s="406"/>
      <c r="AD93" s="406"/>
      <c r="AE93" s="407"/>
      <c r="AF93" s="54"/>
      <c r="AG93" s="54"/>
      <c r="AH93" s="10"/>
      <c r="AI93" s="10"/>
      <c r="AJ93" s="10"/>
      <c r="AK93" s="10"/>
      <c r="AL93" s="10"/>
      <c r="AM93" s="10"/>
      <c r="AN93" s="10"/>
      <c r="AO93" s="10"/>
      <c r="AP93" s="10"/>
      <c r="AQ93" s="10"/>
      <c r="AR93" s="10"/>
      <c r="AS93" s="10"/>
      <c r="AT93" s="10"/>
      <c r="AU93" s="10"/>
      <c r="AV93" s="10"/>
      <c r="AW93" s="10"/>
      <c r="AX93" s="10"/>
      <c r="AY93" s="10"/>
      <c r="AZ93" s="10"/>
      <c r="BA93" s="10"/>
      <c r="BB93" s="10"/>
      <c r="BC93" s="10"/>
      <c r="BD93" s="10"/>
      <c r="BE93" s="10"/>
      <c r="BF93" s="10"/>
      <c r="BG93" s="10"/>
      <c r="BH93" s="10"/>
      <c r="BI93" s="10"/>
      <c r="BJ93" s="10"/>
      <c r="BK93" s="10"/>
      <c r="BL93" s="10"/>
      <c r="BM93" s="10"/>
      <c r="BN93" s="10"/>
      <c r="BO93" s="10"/>
      <c r="BP93" s="10"/>
      <c r="BQ93" s="10"/>
    </row>
    <row r="94" spans="1:69" s="13" customFormat="1" ht="12.6" customHeight="1" outlineLevel="3" x14ac:dyDescent="0.15">
      <c r="A94" s="408" t="s">
        <v>63</v>
      </c>
      <c r="B94" s="92" t="s">
        <v>64</v>
      </c>
      <c r="C94" s="409" t="s">
        <v>115</v>
      </c>
      <c r="D94" s="409"/>
      <c r="E94" s="409"/>
      <c r="F94" s="409"/>
      <c r="G94" s="409"/>
      <c r="H94" s="409"/>
      <c r="I94" s="409"/>
      <c r="J94" s="409"/>
      <c r="K94" s="410"/>
      <c r="L94" s="402">
        <f>ROUNDDOWN(P94*T94*W94*110/100,0)</f>
        <v>27500</v>
      </c>
      <c r="M94" s="403"/>
      <c r="N94" s="403"/>
      <c r="O94" s="404"/>
      <c r="P94" s="411">
        <v>25000</v>
      </c>
      <c r="Q94" s="412"/>
      <c r="R94" s="412"/>
      <c r="S94" s="97" t="s">
        <v>2</v>
      </c>
      <c r="T94" s="67">
        <v>1</v>
      </c>
      <c r="U94" s="74" t="s">
        <v>4</v>
      </c>
      <c r="V94" s="97" t="s">
        <v>2</v>
      </c>
      <c r="W94" s="67">
        <v>1</v>
      </c>
      <c r="X94" s="74" t="s">
        <v>38</v>
      </c>
      <c r="Y94" s="413" t="str">
        <f t="shared" ref="Y94" si="6">"＋消費税相当額"</f>
        <v>＋消費税相当額</v>
      </c>
      <c r="Z94" s="413"/>
      <c r="AA94" s="413"/>
      <c r="AB94" s="413"/>
      <c r="AC94" s="67"/>
      <c r="AD94" s="67"/>
      <c r="AE94" s="3"/>
      <c r="AF94" s="10"/>
      <c r="AG94" s="10"/>
      <c r="AH94" s="10"/>
      <c r="AI94" s="10"/>
      <c r="AJ94" s="10"/>
      <c r="AK94" s="10"/>
      <c r="AL94" s="10"/>
      <c r="AM94" s="10"/>
      <c r="AN94" s="10"/>
      <c r="AO94" s="10"/>
      <c r="AP94" s="10"/>
      <c r="AQ94" s="10"/>
      <c r="AR94" s="10"/>
      <c r="AS94" s="10"/>
      <c r="AT94" s="10"/>
      <c r="AU94" s="10"/>
      <c r="AV94" s="10"/>
      <c r="AW94" s="10"/>
      <c r="AX94" s="10"/>
      <c r="AY94" s="10"/>
      <c r="AZ94" s="10"/>
      <c r="BA94" s="10"/>
      <c r="BB94" s="10"/>
      <c r="BC94" s="10"/>
      <c r="BD94" s="10"/>
      <c r="BE94" s="10"/>
      <c r="BF94" s="10"/>
      <c r="BG94" s="10"/>
      <c r="BH94" s="10"/>
      <c r="BI94" s="10"/>
      <c r="BJ94" s="10"/>
      <c r="BK94" s="10"/>
      <c r="BL94" s="10"/>
      <c r="BM94" s="10"/>
      <c r="BN94" s="10"/>
    </row>
    <row r="95" spans="1:69" s="13" customFormat="1" ht="12.6" customHeight="1" outlineLevel="3" x14ac:dyDescent="0.15">
      <c r="A95" s="408"/>
      <c r="B95" s="92" t="s">
        <v>67</v>
      </c>
      <c r="C95" s="409" t="s">
        <v>23</v>
      </c>
      <c r="D95" s="409"/>
      <c r="E95" s="409"/>
      <c r="F95" s="409"/>
      <c r="G95" s="409"/>
      <c r="H95" s="409"/>
      <c r="I95" s="409"/>
      <c r="J95" s="409"/>
      <c r="K95" s="410"/>
      <c r="L95" s="402">
        <f>ROUNDDOWN(L94*$AI$1,0)</f>
        <v>5500</v>
      </c>
      <c r="M95" s="403"/>
      <c r="N95" s="403"/>
      <c r="O95" s="404"/>
      <c r="P95" s="75" t="s">
        <v>116</v>
      </c>
      <c r="Q95" s="76"/>
      <c r="R95" s="65"/>
      <c r="S95" s="65"/>
      <c r="T95" s="66"/>
      <c r="U95" s="66"/>
      <c r="V95" s="63"/>
      <c r="W95" s="74"/>
      <c r="X95" s="63"/>
      <c r="Y95" s="63"/>
      <c r="Z95" s="63"/>
      <c r="AA95" s="63"/>
      <c r="AB95" s="67"/>
      <c r="AC95" s="67"/>
      <c r="AD95" s="67"/>
      <c r="AE95" s="93"/>
      <c r="AF95" s="54"/>
      <c r="AG95" s="54"/>
      <c r="AH95" s="10"/>
      <c r="AI95" s="10"/>
      <c r="AJ95" s="10"/>
      <c r="AK95" s="10"/>
      <c r="AL95" s="10"/>
      <c r="AM95" s="10"/>
      <c r="AN95" s="10"/>
      <c r="AO95" s="10"/>
      <c r="AP95" s="10"/>
      <c r="AQ95" s="10"/>
      <c r="AR95" s="10"/>
      <c r="AS95" s="10"/>
      <c r="AT95" s="10"/>
      <c r="AU95" s="10"/>
      <c r="AV95" s="10"/>
      <c r="AW95" s="10"/>
      <c r="AX95" s="10"/>
      <c r="AY95" s="10"/>
      <c r="AZ95" s="10"/>
      <c r="BA95" s="10"/>
      <c r="BB95" s="10"/>
      <c r="BC95" s="10"/>
      <c r="BD95" s="10"/>
      <c r="BE95" s="10"/>
      <c r="BF95" s="10"/>
      <c r="BG95" s="10"/>
      <c r="BH95" s="10"/>
      <c r="BI95" s="10"/>
      <c r="BJ95" s="10"/>
      <c r="BK95" s="10"/>
      <c r="BL95" s="10"/>
      <c r="BM95" s="10"/>
      <c r="BN95" s="10"/>
      <c r="BO95" s="10"/>
      <c r="BP95" s="10"/>
      <c r="BQ95" s="10"/>
    </row>
    <row r="96" spans="1:69" s="13" customFormat="1" ht="12.6" customHeight="1" outlineLevel="3" x14ac:dyDescent="0.15">
      <c r="A96" s="408"/>
      <c r="B96" s="67" t="s">
        <v>78</v>
      </c>
      <c r="C96" s="67"/>
      <c r="D96" s="67"/>
      <c r="E96" s="67"/>
      <c r="F96" s="67"/>
      <c r="G96" s="67"/>
      <c r="H96" s="67"/>
      <c r="I96" s="67"/>
      <c r="J96" s="67"/>
      <c r="K96" s="67"/>
      <c r="L96" s="402">
        <f>SUM(L94:O95)</f>
        <v>33000</v>
      </c>
      <c r="M96" s="403"/>
      <c r="N96" s="403"/>
      <c r="O96" s="404"/>
      <c r="P96" s="75" t="s">
        <v>117</v>
      </c>
      <c r="Q96" s="76"/>
      <c r="R96" s="65"/>
      <c r="S96" s="65"/>
      <c r="T96" s="66"/>
      <c r="U96" s="66"/>
      <c r="V96" s="63"/>
      <c r="W96" s="63"/>
      <c r="X96" s="63"/>
      <c r="Y96" s="63"/>
      <c r="Z96" s="63"/>
      <c r="AA96" s="63"/>
      <c r="AB96" s="67"/>
      <c r="AC96" s="67"/>
      <c r="AD96" s="67"/>
      <c r="AE96" s="93"/>
      <c r="AF96" s="54"/>
      <c r="AG96" s="54"/>
      <c r="AH96" s="10"/>
      <c r="AI96" s="10"/>
      <c r="AJ96" s="10"/>
      <c r="AK96" s="10"/>
      <c r="AL96" s="10"/>
      <c r="AM96" s="10"/>
      <c r="AN96" s="10"/>
      <c r="AO96" s="10"/>
      <c r="AP96" s="10"/>
      <c r="AQ96" s="10"/>
      <c r="AR96" s="10"/>
      <c r="AS96" s="10"/>
      <c r="AT96" s="10"/>
      <c r="AU96" s="10"/>
      <c r="AV96" s="10"/>
      <c r="AW96" s="10"/>
      <c r="AX96" s="10"/>
      <c r="AY96" s="10"/>
      <c r="AZ96" s="10"/>
      <c r="BA96" s="10"/>
      <c r="BB96" s="10"/>
      <c r="BC96" s="10"/>
      <c r="BD96" s="10"/>
      <c r="BE96" s="10"/>
      <c r="BF96" s="10"/>
      <c r="BG96" s="10"/>
      <c r="BH96" s="10"/>
      <c r="BI96" s="10"/>
      <c r="BJ96" s="10"/>
      <c r="BK96" s="10"/>
      <c r="BL96" s="10"/>
      <c r="BM96" s="10"/>
      <c r="BN96" s="10"/>
      <c r="BO96" s="10"/>
      <c r="BP96" s="10"/>
      <c r="BQ96" s="10"/>
    </row>
    <row r="97" spans="1:69" s="13" customFormat="1" ht="12.6" customHeight="1" outlineLevel="3" x14ac:dyDescent="0.15">
      <c r="A97" s="77" t="s">
        <v>80</v>
      </c>
      <c r="B97" s="67"/>
      <c r="C97" s="67"/>
      <c r="D97" s="67"/>
      <c r="E97" s="67"/>
      <c r="F97" s="67"/>
      <c r="G97" s="67"/>
      <c r="H97" s="67"/>
      <c r="I97" s="67"/>
      <c r="J97" s="67"/>
      <c r="K97" s="67"/>
      <c r="L97" s="402">
        <f>ROUNDDOWN(L96*$AI$2,0)</f>
        <v>9900</v>
      </c>
      <c r="M97" s="403"/>
      <c r="N97" s="403"/>
      <c r="O97" s="404"/>
      <c r="P97" s="75" t="s">
        <v>81</v>
      </c>
      <c r="Q97" s="76"/>
      <c r="R97" s="76"/>
      <c r="S97" s="65"/>
      <c r="T97" s="66"/>
      <c r="U97" s="66"/>
      <c r="V97" s="63"/>
      <c r="W97" s="63"/>
      <c r="X97" s="63"/>
      <c r="Y97" s="63"/>
      <c r="Z97" s="63"/>
      <c r="AA97" s="63"/>
      <c r="AB97" s="67"/>
      <c r="AC97" s="67"/>
      <c r="AD97" s="67"/>
      <c r="AE97" s="93"/>
      <c r="AF97" s="54"/>
      <c r="AG97" s="54"/>
      <c r="AH97" s="10"/>
      <c r="AI97" s="10"/>
      <c r="AJ97" s="10"/>
      <c r="AK97" s="10"/>
      <c r="AL97" s="10"/>
      <c r="AM97" s="10"/>
      <c r="AN97" s="10"/>
      <c r="AO97" s="10"/>
      <c r="AP97" s="10"/>
      <c r="AQ97" s="10"/>
      <c r="AR97" s="10"/>
      <c r="AS97" s="10"/>
      <c r="AT97" s="10"/>
      <c r="AU97" s="10"/>
      <c r="AV97" s="10"/>
      <c r="AW97" s="10"/>
      <c r="AX97" s="10"/>
      <c r="AY97" s="10"/>
      <c r="AZ97" s="10"/>
      <c r="BA97" s="10"/>
      <c r="BB97" s="10"/>
      <c r="BC97" s="10"/>
      <c r="BD97" s="10"/>
      <c r="BE97" s="10"/>
      <c r="BF97" s="10"/>
      <c r="BG97" s="10"/>
      <c r="BH97" s="10"/>
      <c r="BI97" s="10"/>
      <c r="BJ97" s="10"/>
      <c r="BK97" s="10"/>
      <c r="BL97" s="10"/>
      <c r="BM97" s="10"/>
      <c r="BN97" s="10"/>
      <c r="BO97" s="10"/>
      <c r="BP97" s="10"/>
      <c r="BQ97" s="10"/>
    </row>
    <row r="98" spans="1:69" s="13" customFormat="1" ht="12.6" customHeight="1" outlineLevel="3" x14ac:dyDescent="0.15">
      <c r="A98" s="77" t="s">
        <v>97</v>
      </c>
      <c r="B98" s="67"/>
      <c r="C98" s="67"/>
      <c r="D98" s="67"/>
      <c r="E98" s="67"/>
      <c r="F98" s="67"/>
      <c r="G98" s="67"/>
      <c r="H98" s="67"/>
      <c r="I98" s="67"/>
      <c r="J98" s="67"/>
      <c r="K98" s="67"/>
      <c r="L98" s="402">
        <f>SUM(L96:O97)</f>
        <v>42900</v>
      </c>
      <c r="M98" s="403"/>
      <c r="N98" s="403"/>
      <c r="O98" s="404"/>
      <c r="P98" s="77" t="s">
        <v>82</v>
      </c>
      <c r="Q98" s="67"/>
      <c r="R98" s="76"/>
      <c r="S98" s="65"/>
      <c r="T98" s="66"/>
      <c r="U98" s="403">
        <f>ROUNDDOWN(L98/1.1*0.1,0)</f>
        <v>3900</v>
      </c>
      <c r="V98" s="403"/>
      <c r="W98" s="403"/>
      <c r="X98" s="403"/>
      <c r="Y98" s="40"/>
      <c r="Z98" s="40"/>
      <c r="AA98" s="63"/>
      <c r="AB98" s="67"/>
      <c r="AC98" s="67"/>
      <c r="AD98" s="67"/>
      <c r="AE98" s="93"/>
      <c r="AF98" s="54"/>
      <c r="AG98" s="54"/>
      <c r="AH98" s="10"/>
      <c r="AI98" s="10"/>
      <c r="AJ98" s="10"/>
      <c r="AK98" s="10"/>
      <c r="AL98" s="10"/>
      <c r="AM98" s="10"/>
      <c r="AN98" s="10"/>
      <c r="AO98" s="10"/>
      <c r="AP98" s="10"/>
      <c r="AQ98" s="10"/>
      <c r="AR98" s="10"/>
      <c r="AS98" s="10"/>
      <c r="AT98" s="10"/>
      <c r="AU98" s="10"/>
      <c r="AV98" s="10"/>
      <c r="AW98" s="10"/>
      <c r="AX98" s="10"/>
      <c r="AY98" s="10"/>
      <c r="AZ98" s="10"/>
      <c r="BA98" s="10"/>
      <c r="BB98" s="10"/>
      <c r="BC98" s="10"/>
      <c r="BD98" s="10"/>
      <c r="BE98" s="10"/>
      <c r="BF98" s="10"/>
      <c r="BG98" s="10"/>
      <c r="BH98" s="10"/>
      <c r="BI98" s="10"/>
      <c r="BJ98" s="10"/>
      <c r="BK98" s="10"/>
      <c r="BL98" s="10"/>
      <c r="BM98" s="10"/>
      <c r="BN98" s="10"/>
      <c r="BO98" s="10"/>
      <c r="BP98" s="10"/>
      <c r="BQ98" s="10"/>
    </row>
    <row r="99" spans="1:69" s="13" customFormat="1" ht="12.6" customHeight="1" outlineLevel="3" x14ac:dyDescent="0.15">
      <c r="A99" s="77" t="s">
        <v>28</v>
      </c>
      <c r="B99" s="67"/>
      <c r="C99" s="67"/>
      <c r="D99" s="67"/>
      <c r="E99" s="67"/>
      <c r="F99" s="67"/>
      <c r="G99" s="67"/>
      <c r="H99" s="67"/>
      <c r="I99" s="67"/>
      <c r="J99" s="67"/>
      <c r="K99" s="67"/>
      <c r="L99" s="402">
        <f>L98*P99*S99</f>
        <v>0</v>
      </c>
      <c r="M99" s="403"/>
      <c r="N99" s="403"/>
      <c r="O99" s="404"/>
      <c r="P99" s="67">
        <f>'ポイント表(Ver.2.0)'!$C$10</f>
        <v>0</v>
      </c>
      <c r="Q99" s="63" t="s">
        <v>4</v>
      </c>
      <c r="R99" s="67" t="s">
        <v>2</v>
      </c>
      <c r="S99" s="67">
        <f>'ポイント表(Ver.2.0)'!C29</f>
        <v>0</v>
      </c>
      <c r="T99" s="63" t="s">
        <v>118</v>
      </c>
      <c r="U99" s="413" t="s">
        <v>82</v>
      </c>
      <c r="V99" s="413"/>
      <c r="W99" s="413"/>
      <c r="X99" s="413"/>
      <c r="Y99" s="413"/>
      <c r="Z99" s="403">
        <f>ROUNDDOWN(L99/1.1*0.1,0)</f>
        <v>0</v>
      </c>
      <c r="AA99" s="403"/>
      <c r="AB99" s="403"/>
      <c r="AC99" s="403"/>
      <c r="AD99" s="67"/>
      <c r="AE99" s="93"/>
      <c r="AF99" s="10"/>
      <c r="AG99" s="10"/>
      <c r="AH99" s="10"/>
      <c r="AI99" s="10"/>
      <c r="AJ99" s="10"/>
      <c r="AK99" s="10"/>
      <c r="AL99" s="10"/>
      <c r="AM99" s="10"/>
      <c r="AN99" s="10"/>
      <c r="AO99" s="10"/>
      <c r="AP99" s="10"/>
      <c r="AQ99" s="10"/>
      <c r="AR99" s="10"/>
      <c r="AS99" s="10"/>
      <c r="AT99" s="10"/>
      <c r="AU99" s="10"/>
      <c r="AV99" s="10"/>
      <c r="AW99" s="10"/>
      <c r="AX99" s="10"/>
      <c r="AY99" s="10"/>
      <c r="AZ99" s="10"/>
      <c r="BA99" s="10"/>
      <c r="BB99" s="10"/>
      <c r="BC99" s="10"/>
      <c r="BD99" s="10"/>
      <c r="BE99" s="10"/>
      <c r="BF99" s="10"/>
      <c r="BG99" s="10"/>
      <c r="BH99" s="10"/>
      <c r="BI99" s="10"/>
      <c r="BJ99" s="10"/>
      <c r="BK99" s="10"/>
      <c r="BL99" s="10"/>
      <c r="BM99" s="10"/>
      <c r="BN99" s="10"/>
      <c r="BO99" s="10"/>
    </row>
    <row r="100" spans="1:69" s="13" customFormat="1" ht="12.6" customHeight="1" outlineLevel="3" x14ac:dyDescent="0.15">
      <c r="A100" s="54"/>
      <c r="B100" s="54"/>
      <c r="C100" s="54"/>
      <c r="D100" s="54"/>
      <c r="E100" s="54"/>
      <c r="F100" s="54"/>
      <c r="G100" s="54"/>
      <c r="H100" s="54"/>
      <c r="I100" s="54"/>
      <c r="J100" s="54"/>
      <c r="K100" s="54"/>
      <c r="L100" s="81"/>
      <c r="M100" s="81"/>
      <c r="N100" s="81"/>
      <c r="O100" s="96"/>
      <c r="P100" s="89"/>
      <c r="Q100" s="89"/>
      <c r="R100" s="89"/>
      <c r="S100" s="89"/>
      <c r="T100" s="54"/>
      <c r="U100" s="54"/>
      <c r="V100" s="54"/>
      <c r="W100" s="86"/>
      <c r="X100" s="54"/>
      <c r="Y100" s="54"/>
      <c r="Z100" s="54"/>
      <c r="AA100" s="86"/>
      <c r="AB100" s="54"/>
      <c r="AC100" s="54"/>
      <c r="AD100" s="88"/>
      <c r="AE100" s="88"/>
      <c r="AF100" s="54"/>
      <c r="AG100" s="54"/>
      <c r="AH100" s="10"/>
      <c r="AI100" s="10"/>
      <c r="AJ100" s="10"/>
      <c r="AK100" s="10"/>
      <c r="AL100" s="10"/>
      <c r="AM100" s="10"/>
      <c r="AN100" s="10"/>
      <c r="AO100" s="10"/>
      <c r="AP100" s="10"/>
      <c r="AQ100" s="10"/>
      <c r="AR100" s="10"/>
      <c r="AS100" s="10"/>
      <c r="AT100" s="10"/>
      <c r="AU100" s="10"/>
      <c r="AV100" s="10"/>
      <c r="AW100" s="10"/>
      <c r="AX100" s="10"/>
      <c r="AY100" s="10"/>
      <c r="AZ100" s="10"/>
      <c r="BA100" s="10"/>
      <c r="BB100" s="10"/>
      <c r="BC100" s="10"/>
      <c r="BD100" s="10"/>
      <c r="BE100" s="10"/>
      <c r="BF100" s="10"/>
      <c r="BG100" s="10"/>
      <c r="BH100" s="10"/>
      <c r="BI100" s="10"/>
      <c r="BJ100" s="10"/>
      <c r="BK100" s="10"/>
      <c r="BL100" s="10"/>
      <c r="BM100" s="10"/>
      <c r="BN100" s="10"/>
      <c r="BO100" s="10"/>
      <c r="BP100" s="10"/>
      <c r="BQ100" s="10"/>
    </row>
    <row r="101" spans="1:69" s="13" customFormat="1" ht="12.6" customHeight="1" outlineLevel="2" x14ac:dyDescent="0.15">
      <c r="A101" s="58" t="s">
        <v>119</v>
      </c>
      <c r="B101" s="54"/>
      <c r="C101" s="54"/>
      <c r="D101" s="54"/>
      <c r="E101" s="54"/>
      <c r="F101" s="54"/>
      <c r="G101" s="54"/>
      <c r="H101" s="54"/>
      <c r="I101" s="54"/>
      <c r="J101" s="54"/>
      <c r="K101" s="54"/>
      <c r="L101" s="81"/>
      <c r="M101" s="81"/>
      <c r="N101" s="81"/>
      <c r="O101" s="96"/>
      <c r="P101" s="89"/>
      <c r="Q101" s="89"/>
      <c r="R101" s="89"/>
      <c r="S101" s="89"/>
      <c r="T101" s="54"/>
      <c r="U101" s="54"/>
      <c r="V101" s="54"/>
      <c r="AA101" s="86"/>
      <c r="AB101" s="96"/>
      <c r="AC101" s="96"/>
      <c r="AD101" s="96"/>
      <c r="AE101" s="96"/>
      <c r="AF101" s="54"/>
      <c r="AG101" s="54"/>
      <c r="AH101" s="10"/>
      <c r="AI101" s="10"/>
      <c r="AJ101" s="10"/>
      <c r="AK101" s="10"/>
      <c r="AL101" s="10"/>
      <c r="AM101" s="10"/>
      <c r="AN101" s="10"/>
      <c r="AO101" s="10"/>
      <c r="AP101" s="10"/>
      <c r="AQ101" s="10"/>
      <c r="AR101" s="10"/>
      <c r="AS101" s="10"/>
      <c r="AT101" s="10"/>
      <c r="AU101" s="10"/>
      <c r="AV101" s="10"/>
      <c r="AW101" s="10"/>
      <c r="AX101" s="10"/>
      <c r="AY101" s="10"/>
      <c r="AZ101" s="10"/>
      <c r="BA101" s="10"/>
      <c r="BB101" s="10"/>
      <c r="BC101" s="10"/>
      <c r="BD101" s="10"/>
      <c r="BE101" s="10"/>
      <c r="BF101" s="10"/>
      <c r="BG101" s="10"/>
      <c r="BH101" s="10"/>
      <c r="BI101" s="10"/>
      <c r="BJ101" s="10"/>
      <c r="BK101" s="10"/>
      <c r="BL101" s="10"/>
      <c r="BM101" s="10"/>
      <c r="BN101" s="10"/>
      <c r="BO101" s="10"/>
      <c r="BP101" s="10"/>
      <c r="BQ101" s="10"/>
    </row>
    <row r="102" spans="1:69" s="13" customFormat="1" ht="12.6" customHeight="1" outlineLevel="2" x14ac:dyDescent="0.15">
      <c r="A102" s="405" t="s">
        <v>0</v>
      </c>
      <c r="B102" s="406"/>
      <c r="C102" s="406"/>
      <c r="D102" s="406"/>
      <c r="E102" s="406"/>
      <c r="F102" s="406"/>
      <c r="G102" s="406"/>
      <c r="H102" s="406"/>
      <c r="I102" s="406"/>
      <c r="J102" s="406"/>
      <c r="K102" s="406"/>
      <c r="L102" s="405" t="s">
        <v>61</v>
      </c>
      <c r="M102" s="406"/>
      <c r="N102" s="406"/>
      <c r="O102" s="407"/>
      <c r="P102" s="405" t="s">
        <v>32</v>
      </c>
      <c r="Q102" s="406"/>
      <c r="R102" s="406"/>
      <c r="S102" s="406"/>
      <c r="T102" s="406"/>
      <c r="U102" s="406"/>
      <c r="V102" s="406"/>
      <c r="W102" s="406"/>
      <c r="X102" s="406"/>
      <c r="Y102" s="406"/>
      <c r="Z102" s="406"/>
      <c r="AA102" s="406"/>
      <c r="AB102" s="406"/>
      <c r="AC102" s="406"/>
      <c r="AD102" s="406"/>
      <c r="AE102" s="407"/>
      <c r="AF102" s="54"/>
      <c r="AG102" s="54"/>
      <c r="AH102" s="10"/>
      <c r="AI102" s="10"/>
      <c r="AJ102" s="10"/>
      <c r="AK102" s="10"/>
      <c r="AL102" s="10"/>
      <c r="AM102" s="10"/>
      <c r="AN102" s="10"/>
      <c r="AO102" s="10"/>
      <c r="AP102" s="10"/>
      <c r="AQ102" s="10"/>
      <c r="AR102" s="10"/>
      <c r="AS102" s="10"/>
      <c r="AT102" s="10"/>
      <c r="AU102" s="10"/>
      <c r="AV102" s="10"/>
      <c r="AW102" s="10"/>
      <c r="AX102" s="10"/>
      <c r="AY102" s="10"/>
      <c r="AZ102" s="10"/>
      <c r="BA102" s="10"/>
      <c r="BB102" s="10"/>
      <c r="BC102" s="10"/>
      <c r="BD102" s="10"/>
      <c r="BE102" s="10"/>
      <c r="BF102" s="10"/>
      <c r="BG102" s="10"/>
      <c r="BH102" s="10"/>
      <c r="BI102" s="10"/>
      <c r="BJ102" s="10"/>
      <c r="BK102" s="10"/>
      <c r="BL102" s="10"/>
      <c r="BM102" s="10"/>
      <c r="BN102" s="10"/>
      <c r="BO102" s="10"/>
      <c r="BP102" s="10"/>
      <c r="BQ102" s="10"/>
    </row>
    <row r="103" spans="1:69" s="13" customFormat="1" ht="12.6" customHeight="1" outlineLevel="2" x14ac:dyDescent="0.15">
      <c r="A103" s="408" t="s">
        <v>63</v>
      </c>
      <c r="B103" s="92" t="s">
        <v>64</v>
      </c>
      <c r="C103" s="67" t="s">
        <v>120</v>
      </c>
      <c r="D103" s="67"/>
      <c r="E103" s="67"/>
      <c r="F103" s="67"/>
      <c r="G103" s="67"/>
      <c r="H103" s="67"/>
      <c r="I103" s="67"/>
      <c r="J103" s="67"/>
      <c r="K103" s="67"/>
      <c r="L103" s="402">
        <f>ROUNDDOWN(P103*T103*W103*110/100,0)</f>
        <v>13200</v>
      </c>
      <c r="M103" s="403"/>
      <c r="N103" s="403"/>
      <c r="O103" s="404"/>
      <c r="P103" s="411">
        <v>12000</v>
      </c>
      <c r="Q103" s="412"/>
      <c r="R103" s="412"/>
      <c r="S103" s="97" t="s">
        <v>2</v>
      </c>
      <c r="T103" s="67">
        <v>1</v>
      </c>
      <c r="U103" s="74" t="s">
        <v>4</v>
      </c>
      <c r="V103" s="97" t="s">
        <v>2</v>
      </c>
      <c r="W103" s="67">
        <v>1</v>
      </c>
      <c r="X103" s="74" t="s">
        <v>3</v>
      </c>
      <c r="Y103" s="67" t="str">
        <f t="shared" ref="Y103" si="7">"＋消費税相当額"</f>
        <v>＋消費税相当額</v>
      </c>
      <c r="Z103" s="63"/>
      <c r="AA103" s="63"/>
      <c r="AB103" s="63"/>
      <c r="AC103" s="67"/>
      <c r="AD103" s="67"/>
      <c r="AE103" s="3"/>
      <c r="AF103" s="10"/>
      <c r="AG103" s="10"/>
      <c r="AH103" s="10"/>
      <c r="AI103" s="10"/>
      <c r="AJ103" s="10"/>
      <c r="AK103" s="10"/>
      <c r="AL103" s="10"/>
      <c r="AM103" s="10"/>
      <c r="AN103" s="10"/>
      <c r="AO103" s="10"/>
      <c r="AP103" s="10"/>
      <c r="AQ103" s="10"/>
      <c r="AR103" s="10"/>
      <c r="AS103" s="10"/>
      <c r="AT103" s="10"/>
      <c r="AU103" s="10"/>
      <c r="AV103" s="10"/>
      <c r="AW103" s="10"/>
      <c r="AX103" s="10"/>
      <c r="AY103" s="10"/>
      <c r="AZ103" s="10"/>
      <c r="BA103" s="10"/>
      <c r="BB103" s="10"/>
      <c r="BC103" s="10"/>
      <c r="BD103" s="10"/>
      <c r="BE103" s="10"/>
      <c r="BF103" s="10"/>
      <c r="BG103" s="10"/>
      <c r="BH103" s="10"/>
      <c r="BI103" s="10"/>
      <c r="BJ103" s="10"/>
      <c r="BK103" s="10"/>
      <c r="BL103" s="10"/>
      <c r="BM103" s="10"/>
      <c r="BN103" s="10"/>
    </row>
    <row r="104" spans="1:69" s="13" customFormat="1" ht="12.6" customHeight="1" outlineLevel="2" x14ac:dyDescent="0.15">
      <c r="A104" s="408"/>
      <c r="B104" s="92" t="s">
        <v>67</v>
      </c>
      <c r="C104" s="67" t="s">
        <v>23</v>
      </c>
      <c r="D104" s="67"/>
      <c r="E104" s="67"/>
      <c r="F104" s="67"/>
      <c r="G104" s="67"/>
      <c r="H104" s="67"/>
      <c r="I104" s="67"/>
      <c r="J104" s="67"/>
      <c r="K104" s="67"/>
      <c r="L104" s="402">
        <f>ROUNDDOWN(L103*$AI$1,0)</f>
        <v>2640</v>
      </c>
      <c r="M104" s="403"/>
      <c r="N104" s="403"/>
      <c r="O104" s="404"/>
      <c r="P104" s="75" t="s">
        <v>121</v>
      </c>
      <c r="Q104" s="76"/>
      <c r="R104" s="65"/>
      <c r="S104" s="65"/>
      <c r="T104" s="66"/>
      <c r="U104" s="66"/>
      <c r="V104" s="63"/>
      <c r="W104" s="74"/>
      <c r="X104" s="63"/>
      <c r="Y104" s="63"/>
      <c r="Z104" s="63"/>
      <c r="AA104" s="63"/>
      <c r="AB104" s="67"/>
      <c r="AC104" s="67"/>
      <c r="AD104" s="67"/>
      <c r="AE104" s="93"/>
      <c r="AF104" s="54"/>
      <c r="AG104" s="54"/>
      <c r="AH104" s="10"/>
      <c r="AI104" s="10"/>
      <c r="AJ104" s="10"/>
      <c r="AK104" s="10"/>
      <c r="AL104" s="10"/>
      <c r="AM104" s="10"/>
      <c r="AN104" s="10"/>
      <c r="AO104" s="10"/>
      <c r="AP104" s="10"/>
      <c r="AQ104" s="10"/>
      <c r="AR104" s="10"/>
      <c r="AS104" s="10"/>
      <c r="AT104" s="10"/>
      <c r="AU104" s="10"/>
      <c r="AV104" s="10"/>
      <c r="AW104" s="10"/>
      <c r="AX104" s="10"/>
      <c r="AY104" s="10"/>
      <c r="AZ104" s="10"/>
      <c r="BA104" s="10"/>
      <c r="BB104" s="10"/>
      <c r="BC104" s="10"/>
      <c r="BD104" s="10"/>
      <c r="BE104" s="10"/>
      <c r="BF104" s="10"/>
      <c r="BG104" s="10"/>
      <c r="BH104" s="10"/>
      <c r="BI104" s="10"/>
      <c r="BJ104" s="10"/>
      <c r="BK104" s="10"/>
      <c r="BL104" s="10"/>
      <c r="BM104" s="10"/>
      <c r="BN104" s="10"/>
      <c r="BO104" s="10"/>
      <c r="BP104" s="10"/>
      <c r="BQ104" s="10"/>
    </row>
    <row r="105" spans="1:69" s="13" customFormat="1" ht="12.6" customHeight="1" outlineLevel="2" x14ac:dyDescent="0.15">
      <c r="A105" s="408"/>
      <c r="B105" s="67" t="s">
        <v>78</v>
      </c>
      <c r="C105" s="67"/>
      <c r="D105" s="67"/>
      <c r="E105" s="67"/>
      <c r="F105" s="67"/>
      <c r="G105" s="67"/>
      <c r="H105" s="67"/>
      <c r="I105" s="67"/>
      <c r="J105" s="67"/>
      <c r="K105" s="67"/>
      <c r="L105" s="402">
        <f>SUM(L103:O104)</f>
        <v>15840</v>
      </c>
      <c r="M105" s="403"/>
      <c r="N105" s="403"/>
      <c r="O105" s="404"/>
      <c r="P105" s="75" t="s">
        <v>117</v>
      </c>
      <c r="Q105" s="76"/>
      <c r="R105" s="65"/>
      <c r="S105" s="65"/>
      <c r="T105" s="66"/>
      <c r="U105" s="66"/>
      <c r="V105" s="63"/>
      <c r="W105" s="63"/>
      <c r="X105" s="63"/>
      <c r="Y105" s="63"/>
      <c r="Z105" s="63"/>
      <c r="AA105" s="63"/>
      <c r="AB105" s="67"/>
      <c r="AC105" s="67"/>
      <c r="AD105" s="67"/>
      <c r="AE105" s="93"/>
      <c r="AF105" s="54"/>
      <c r="AG105" s="54"/>
      <c r="AH105" s="10"/>
      <c r="AI105" s="10"/>
      <c r="AJ105" s="10"/>
      <c r="AK105" s="10"/>
      <c r="AL105" s="10"/>
      <c r="AM105" s="10"/>
      <c r="AN105" s="10"/>
      <c r="AO105" s="10"/>
      <c r="AP105" s="10"/>
      <c r="AQ105" s="10"/>
      <c r="AR105" s="10"/>
      <c r="AS105" s="10"/>
      <c r="AT105" s="10"/>
      <c r="AU105" s="10"/>
      <c r="AV105" s="10"/>
      <c r="AW105" s="10"/>
      <c r="AX105" s="10"/>
      <c r="AY105" s="10"/>
      <c r="AZ105" s="10"/>
      <c r="BA105" s="10"/>
      <c r="BB105" s="10"/>
      <c r="BC105" s="10"/>
      <c r="BD105" s="10"/>
      <c r="BE105" s="10"/>
      <c r="BF105" s="10"/>
      <c r="BG105" s="10"/>
      <c r="BH105" s="10"/>
      <c r="BI105" s="10"/>
      <c r="BJ105" s="10"/>
      <c r="BK105" s="10"/>
      <c r="BL105" s="10"/>
      <c r="BM105" s="10"/>
      <c r="BN105" s="10"/>
      <c r="BO105" s="10"/>
      <c r="BP105" s="10"/>
      <c r="BQ105" s="10"/>
    </row>
    <row r="106" spans="1:69" s="13" customFormat="1" ht="12.6" customHeight="1" outlineLevel="2" x14ac:dyDescent="0.15">
      <c r="A106" s="77" t="s">
        <v>80</v>
      </c>
      <c r="B106" s="67"/>
      <c r="C106" s="67"/>
      <c r="D106" s="67"/>
      <c r="E106" s="67"/>
      <c r="F106" s="67"/>
      <c r="G106" s="67"/>
      <c r="H106" s="67"/>
      <c r="I106" s="67"/>
      <c r="J106" s="67"/>
      <c r="K106" s="67"/>
      <c r="L106" s="402">
        <f>ROUNDDOWN(L105*$AI$2,0)</f>
        <v>4752</v>
      </c>
      <c r="M106" s="403"/>
      <c r="N106" s="403"/>
      <c r="O106" s="404"/>
      <c r="P106" s="75" t="s">
        <v>81</v>
      </c>
      <c r="Q106" s="76"/>
      <c r="R106" s="76"/>
      <c r="S106" s="65"/>
      <c r="T106" s="66"/>
      <c r="U106" s="66"/>
      <c r="V106" s="63"/>
      <c r="W106" s="63"/>
      <c r="X106" s="63"/>
      <c r="Y106" s="63"/>
      <c r="Z106" s="63"/>
      <c r="AA106" s="63"/>
      <c r="AB106" s="67"/>
      <c r="AC106" s="67"/>
      <c r="AD106" s="67"/>
      <c r="AE106" s="93"/>
      <c r="AF106" s="54"/>
      <c r="AG106" s="54"/>
      <c r="AH106" s="10"/>
      <c r="AI106" s="10"/>
      <c r="AJ106" s="10"/>
      <c r="AK106" s="10"/>
      <c r="AL106" s="10"/>
      <c r="AM106" s="10"/>
      <c r="AN106" s="10"/>
      <c r="AO106" s="10"/>
      <c r="AP106" s="10"/>
      <c r="AQ106" s="10"/>
      <c r="AR106" s="10"/>
      <c r="AS106" s="10"/>
      <c r="AT106" s="10"/>
      <c r="AU106" s="10"/>
      <c r="AV106" s="10"/>
      <c r="AW106" s="10"/>
      <c r="AX106" s="10"/>
      <c r="AY106" s="10"/>
      <c r="AZ106" s="10"/>
      <c r="BA106" s="10"/>
      <c r="BB106" s="10"/>
      <c r="BC106" s="10"/>
      <c r="BD106" s="10"/>
      <c r="BE106" s="10"/>
      <c r="BF106" s="10"/>
      <c r="BG106" s="10"/>
      <c r="BH106" s="10"/>
      <c r="BI106" s="10"/>
      <c r="BJ106" s="10"/>
      <c r="BK106" s="10"/>
      <c r="BL106" s="10"/>
      <c r="BM106" s="10"/>
      <c r="BN106" s="10"/>
      <c r="BO106" s="10"/>
      <c r="BP106" s="10"/>
      <c r="BQ106" s="10"/>
    </row>
    <row r="107" spans="1:69" s="13" customFormat="1" ht="12.6" customHeight="1" outlineLevel="2" x14ac:dyDescent="0.15">
      <c r="A107" s="77" t="s">
        <v>88</v>
      </c>
      <c r="B107" s="67"/>
      <c r="C107" s="67"/>
      <c r="D107" s="67"/>
      <c r="E107" s="67"/>
      <c r="F107" s="67"/>
      <c r="G107" s="67"/>
      <c r="H107" s="67"/>
      <c r="I107" s="67"/>
      <c r="J107" s="67"/>
      <c r="K107" s="67"/>
      <c r="L107" s="402">
        <f>SUM(L105:O106)</f>
        <v>20592</v>
      </c>
      <c r="M107" s="403"/>
      <c r="N107" s="403"/>
      <c r="O107" s="404"/>
      <c r="P107" s="77" t="s">
        <v>82</v>
      </c>
      <c r="Q107" s="67"/>
      <c r="R107" s="76"/>
      <c r="S107" s="65"/>
      <c r="T107" s="66"/>
      <c r="U107" s="403">
        <f>ROUNDDOWN(L107/1.1*0.1,0)</f>
        <v>1872</v>
      </c>
      <c r="V107" s="403"/>
      <c r="W107" s="403"/>
      <c r="X107" s="403"/>
      <c r="Y107" s="40"/>
      <c r="Z107" s="40"/>
      <c r="AA107" s="63"/>
      <c r="AB107" s="67"/>
      <c r="AC107" s="67"/>
      <c r="AD107" s="67"/>
      <c r="AE107" s="93"/>
      <c r="AF107" s="54"/>
      <c r="AG107" s="54"/>
      <c r="AH107" s="10"/>
      <c r="AI107" s="10"/>
      <c r="AJ107" s="10"/>
      <c r="AK107" s="10"/>
      <c r="AL107" s="10"/>
      <c r="AM107" s="10"/>
      <c r="AN107" s="10"/>
      <c r="AO107" s="10"/>
      <c r="AP107" s="10"/>
      <c r="AQ107" s="10"/>
      <c r="AR107" s="10"/>
      <c r="AS107" s="10"/>
      <c r="AT107" s="10"/>
      <c r="AU107" s="10"/>
      <c r="AV107" s="10"/>
      <c r="AW107" s="10"/>
      <c r="AX107" s="10"/>
      <c r="AY107" s="10"/>
      <c r="AZ107" s="10"/>
      <c r="BA107" s="10"/>
      <c r="BB107" s="10"/>
      <c r="BC107" s="10"/>
      <c r="BD107" s="10"/>
      <c r="BE107" s="10"/>
      <c r="BF107" s="10"/>
      <c r="BG107" s="10"/>
      <c r="BH107" s="10"/>
      <c r="BI107" s="10"/>
      <c r="BJ107" s="10"/>
      <c r="BK107" s="10"/>
      <c r="BL107" s="10"/>
      <c r="BM107" s="10"/>
      <c r="BN107" s="10"/>
      <c r="BO107" s="10"/>
      <c r="BP107" s="10"/>
      <c r="BQ107" s="10"/>
    </row>
    <row r="108" spans="1:69" s="13" customFormat="1" ht="12.6" customHeight="1" outlineLevel="2" x14ac:dyDescent="0.15">
      <c r="A108" s="427" t="s">
        <v>28</v>
      </c>
      <c r="B108" s="428"/>
      <c r="C108" s="428"/>
      <c r="D108" s="428"/>
      <c r="E108" s="428"/>
      <c r="F108" s="428"/>
      <c r="G108" s="428"/>
      <c r="H108" s="428"/>
      <c r="I108" s="428"/>
      <c r="J108" s="428"/>
      <c r="K108" s="428"/>
      <c r="L108" s="402">
        <f>L107*P108*S108</f>
        <v>0</v>
      </c>
      <c r="M108" s="403"/>
      <c r="N108" s="403"/>
      <c r="O108" s="404"/>
      <c r="P108" s="67">
        <f>'ポイント表(Ver.2.0)'!$C$10</f>
        <v>0</v>
      </c>
      <c r="Q108" s="63" t="s">
        <v>4</v>
      </c>
      <c r="R108" s="67" t="s">
        <v>2</v>
      </c>
      <c r="S108" s="67">
        <f>'ポイント表(Ver.2.0)'!C30</f>
        <v>0</v>
      </c>
      <c r="T108" s="63" t="s">
        <v>98</v>
      </c>
      <c r="U108" s="413" t="s">
        <v>82</v>
      </c>
      <c r="V108" s="413"/>
      <c r="W108" s="413"/>
      <c r="X108" s="413"/>
      <c r="Y108" s="413"/>
      <c r="Z108" s="403">
        <f>ROUNDDOWN(L108/1.1*0.1,0)</f>
        <v>0</v>
      </c>
      <c r="AA108" s="403"/>
      <c r="AB108" s="403"/>
      <c r="AC108" s="403"/>
      <c r="AD108" s="67"/>
      <c r="AE108" s="93"/>
      <c r="AF108" s="10"/>
      <c r="AG108" s="10"/>
      <c r="AH108" s="10"/>
      <c r="AI108" s="10"/>
      <c r="AJ108" s="10"/>
      <c r="AK108" s="10"/>
      <c r="AL108" s="10"/>
      <c r="AM108" s="10"/>
      <c r="AN108" s="10"/>
      <c r="AO108" s="10"/>
      <c r="AP108" s="10"/>
      <c r="AQ108" s="10"/>
      <c r="AR108" s="10"/>
      <c r="AS108" s="10"/>
      <c r="AT108" s="10"/>
      <c r="AU108" s="10"/>
      <c r="AV108" s="10"/>
      <c r="AW108" s="10"/>
      <c r="AX108" s="10"/>
      <c r="AY108" s="10"/>
      <c r="AZ108" s="10"/>
      <c r="BA108" s="10"/>
      <c r="BB108" s="10"/>
      <c r="BC108" s="10"/>
      <c r="BD108" s="10"/>
      <c r="BE108" s="10"/>
      <c r="BF108" s="10"/>
      <c r="BG108" s="10"/>
      <c r="BH108" s="10"/>
      <c r="BI108" s="10"/>
      <c r="BJ108" s="10"/>
      <c r="BK108" s="10"/>
      <c r="BL108" s="10"/>
      <c r="BM108" s="10"/>
      <c r="BN108" s="10"/>
      <c r="BO108" s="10"/>
    </row>
    <row r="109" spans="1:69" s="13" customFormat="1" ht="12.6" customHeight="1" outlineLevel="2" x14ac:dyDescent="0.15">
      <c r="A109" s="54"/>
      <c r="B109" s="54"/>
      <c r="C109" s="54"/>
      <c r="D109" s="54"/>
      <c r="E109" s="54"/>
      <c r="F109" s="54"/>
      <c r="G109" s="54"/>
      <c r="H109" s="54"/>
      <c r="I109" s="54"/>
      <c r="J109" s="54"/>
      <c r="K109" s="54"/>
      <c r="L109" s="81"/>
      <c r="M109" s="81"/>
      <c r="N109" s="81"/>
      <c r="O109" s="96"/>
      <c r="P109" s="80"/>
      <c r="Q109" s="80"/>
      <c r="R109" s="80"/>
      <c r="S109" s="80"/>
      <c r="T109" s="54"/>
      <c r="U109" s="54"/>
      <c r="Z109" s="54"/>
      <c r="AA109" s="86"/>
      <c r="AB109" s="96"/>
      <c r="AC109" s="96"/>
      <c r="AD109" s="96"/>
      <c r="AE109" s="96"/>
      <c r="AF109" s="54"/>
      <c r="AG109" s="54"/>
      <c r="AH109" s="10"/>
      <c r="AI109" s="10"/>
      <c r="AJ109" s="10"/>
      <c r="AK109" s="10"/>
      <c r="AL109" s="10"/>
      <c r="AM109" s="10"/>
      <c r="AN109" s="10"/>
      <c r="AO109" s="10"/>
      <c r="AP109" s="10"/>
      <c r="AQ109" s="10"/>
      <c r="AR109" s="10"/>
      <c r="AS109" s="10"/>
      <c r="AT109" s="10"/>
      <c r="AU109" s="10"/>
      <c r="AV109" s="10"/>
      <c r="AW109" s="10"/>
      <c r="AX109" s="10"/>
      <c r="AY109" s="10"/>
      <c r="AZ109" s="10"/>
      <c r="BA109" s="10"/>
      <c r="BB109" s="10"/>
      <c r="BC109" s="10"/>
      <c r="BD109" s="10"/>
      <c r="BE109" s="10"/>
      <c r="BF109" s="10"/>
      <c r="BG109" s="10"/>
      <c r="BH109" s="10"/>
      <c r="BI109" s="10"/>
      <c r="BJ109" s="10"/>
      <c r="BK109" s="10"/>
      <c r="BL109" s="10"/>
      <c r="BM109" s="10"/>
      <c r="BN109" s="10"/>
      <c r="BO109" s="10"/>
      <c r="BP109" s="10"/>
      <c r="BQ109" s="10"/>
    </row>
    <row r="110" spans="1:69" s="13" customFormat="1" ht="12.6" customHeight="1" outlineLevel="1" x14ac:dyDescent="0.15">
      <c r="A110" s="58" t="s">
        <v>122</v>
      </c>
      <c r="B110" s="54"/>
      <c r="C110" s="54"/>
      <c r="D110" s="54"/>
      <c r="E110" s="54"/>
      <c r="F110" s="54"/>
      <c r="G110" s="54"/>
      <c r="H110" s="54"/>
      <c r="I110" s="54"/>
      <c r="J110" s="54"/>
      <c r="K110" s="54"/>
      <c r="L110" s="81"/>
      <c r="M110" s="81"/>
      <c r="N110" s="81"/>
      <c r="O110" s="96"/>
      <c r="P110" s="80"/>
      <c r="Q110" s="80"/>
      <c r="R110" s="80"/>
      <c r="S110" s="80"/>
      <c r="T110" s="54"/>
      <c r="U110" s="54"/>
      <c r="V110" s="54"/>
      <c r="W110" s="86"/>
      <c r="X110" s="54"/>
      <c r="Y110" s="54"/>
      <c r="Z110" s="54"/>
      <c r="AA110" s="86"/>
      <c r="AB110" s="96"/>
      <c r="AC110" s="96"/>
      <c r="AD110" s="96"/>
      <c r="AE110" s="96"/>
      <c r="AF110" s="54"/>
      <c r="AG110" s="54"/>
      <c r="AH110" s="10"/>
      <c r="AI110" s="10"/>
      <c r="AJ110" s="10"/>
      <c r="AK110" s="10"/>
      <c r="AL110" s="10"/>
      <c r="AM110" s="10"/>
      <c r="AN110" s="10"/>
      <c r="AO110" s="10"/>
      <c r="AP110" s="10"/>
      <c r="AQ110" s="10"/>
      <c r="AR110" s="10"/>
      <c r="AS110" s="10"/>
      <c r="AT110" s="10"/>
      <c r="AU110" s="10"/>
      <c r="AV110" s="10"/>
      <c r="AW110" s="10"/>
      <c r="AX110" s="10"/>
      <c r="AY110" s="10"/>
      <c r="AZ110" s="10"/>
      <c r="BA110" s="10"/>
      <c r="BB110" s="10"/>
      <c r="BC110" s="10"/>
      <c r="BD110" s="10"/>
      <c r="BE110" s="10"/>
      <c r="BF110" s="10"/>
      <c r="BG110" s="10"/>
      <c r="BH110" s="10"/>
      <c r="BI110" s="10"/>
      <c r="BJ110" s="10"/>
      <c r="BK110" s="10"/>
      <c r="BL110" s="10"/>
      <c r="BM110" s="10"/>
      <c r="BN110" s="10"/>
      <c r="BO110" s="10"/>
      <c r="BP110" s="10"/>
      <c r="BQ110" s="10"/>
    </row>
    <row r="111" spans="1:69" s="13" customFormat="1" ht="12.6" customHeight="1" outlineLevel="1" x14ac:dyDescent="0.15">
      <c r="A111" s="405" t="s">
        <v>0</v>
      </c>
      <c r="B111" s="406"/>
      <c r="C111" s="406"/>
      <c r="D111" s="406"/>
      <c r="E111" s="406"/>
      <c r="F111" s="406"/>
      <c r="G111" s="406"/>
      <c r="H111" s="406"/>
      <c r="I111" s="406"/>
      <c r="J111" s="406"/>
      <c r="K111" s="406"/>
      <c r="L111" s="405" t="s">
        <v>61</v>
      </c>
      <c r="M111" s="406"/>
      <c r="N111" s="406"/>
      <c r="O111" s="407"/>
      <c r="P111" s="405" t="s">
        <v>32</v>
      </c>
      <c r="Q111" s="406"/>
      <c r="R111" s="406"/>
      <c r="S111" s="406"/>
      <c r="T111" s="406"/>
      <c r="U111" s="406"/>
      <c r="V111" s="406"/>
      <c r="W111" s="406"/>
      <c r="X111" s="406"/>
      <c r="Y111" s="406"/>
      <c r="Z111" s="406"/>
      <c r="AA111" s="406"/>
      <c r="AB111" s="406"/>
      <c r="AC111" s="406"/>
      <c r="AD111" s="406"/>
      <c r="AE111" s="407"/>
      <c r="AF111" s="54"/>
      <c r="AG111" s="54"/>
      <c r="AH111" s="10"/>
      <c r="AI111" s="10"/>
      <c r="AJ111" s="10"/>
      <c r="AK111" s="10"/>
      <c r="AL111" s="10"/>
      <c r="AM111" s="10"/>
      <c r="AN111" s="10"/>
      <c r="AO111" s="10"/>
      <c r="AP111" s="10"/>
      <c r="AQ111" s="10"/>
      <c r="AR111" s="10"/>
      <c r="AS111" s="10"/>
      <c r="AT111" s="10"/>
      <c r="AU111" s="10"/>
      <c r="AV111" s="10"/>
      <c r="AW111" s="10"/>
      <c r="AX111" s="10"/>
      <c r="AY111" s="10"/>
      <c r="AZ111" s="10"/>
      <c r="BA111" s="10"/>
      <c r="BB111" s="10"/>
      <c r="BC111" s="10"/>
      <c r="BD111" s="10"/>
      <c r="BE111" s="10"/>
      <c r="BF111" s="10"/>
      <c r="BG111" s="10"/>
      <c r="BH111" s="10"/>
      <c r="BI111" s="10"/>
      <c r="BJ111" s="10"/>
      <c r="BK111" s="10"/>
      <c r="BL111" s="10"/>
      <c r="BM111" s="10"/>
      <c r="BN111" s="10"/>
      <c r="BO111" s="10"/>
      <c r="BP111" s="10"/>
      <c r="BQ111" s="10"/>
    </row>
    <row r="112" spans="1:69" s="13" customFormat="1" ht="12.6" customHeight="1" outlineLevel="1" x14ac:dyDescent="0.15">
      <c r="A112" s="408" t="s">
        <v>63</v>
      </c>
      <c r="B112" s="92" t="s">
        <v>64</v>
      </c>
      <c r="C112" s="409" t="s">
        <v>123</v>
      </c>
      <c r="D112" s="409"/>
      <c r="E112" s="409"/>
      <c r="F112" s="409"/>
      <c r="G112" s="409"/>
      <c r="H112" s="409"/>
      <c r="I112" s="409"/>
      <c r="J112" s="409"/>
      <c r="K112" s="410"/>
      <c r="L112" s="402">
        <f>ROUNDDOWN(P112*T112*W112*110/100,0)</f>
        <v>11000</v>
      </c>
      <c r="M112" s="403"/>
      <c r="N112" s="403"/>
      <c r="O112" s="404"/>
      <c r="P112" s="411">
        <f>10000</f>
        <v>10000</v>
      </c>
      <c r="Q112" s="412"/>
      <c r="R112" s="412"/>
      <c r="S112" s="97" t="s">
        <v>2</v>
      </c>
      <c r="T112" s="67">
        <v>1</v>
      </c>
      <c r="U112" s="74" t="s">
        <v>4</v>
      </c>
      <c r="V112" s="97" t="s">
        <v>2</v>
      </c>
      <c r="W112" s="67">
        <v>1</v>
      </c>
      <c r="X112" s="74" t="s">
        <v>3</v>
      </c>
      <c r="Y112" s="67" t="str">
        <f t="shared" ref="Y112" si="8">"＋消費税相当額"</f>
        <v>＋消費税相当額</v>
      </c>
      <c r="Z112" s="63"/>
      <c r="AA112" s="63"/>
      <c r="AB112" s="63"/>
      <c r="AC112" s="67"/>
      <c r="AD112" s="67"/>
      <c r="AE112" s="3"/>
      <c r="AF112" s="10"/>
      <c r="AG112" s="10"/>
      <c r="AH112" s="10"/>
      <c r="AI112" s="10"/>
      <c r="AJ112" s="10"/>
      <c r="AK112" s="10"/>
      <c r="AL112" s="10"/>
      <c r="AM112" s="10"/>
      <c r="AN112" s="10"/>
      <c r="AO112" s="10"/>
      <c r="AP112" s="10"/>
      <c r="AQ112" s="10"/>
      <c r="AR112" s="10"/>
      <c r="AS112" s="10"/>
      <c r="AT112" s="10"/>
      <c r="AU112" s="10"/>
      <c r="AV112" s="10"/>
      <c r="AW112" s="10"/>
      <c r="AX112" s="10"/>
      <c r="AY112" s="10"/>
      <c r="AZ112" s="10"/>
      <c r="BA112" s="10"/>
      <c r="BB112" s="10"/>
      <c r="BC112" s="10"/>
      <c r="BD112" s="10"/>
      <c r="BE112" s="10"/>
      <c r="BF112" s="10"/>
      <c r="BG112" s="10"/>
      <c r="BH112" s="10"/>
      <c r="BI112" s="10"/>
      <c r="BJ112" s="10"/>
      <c r="BK112" s="10"/>
      <c r="BL112" s="10"/>
      <c r="BM112" s="10"/>
      <c r="BN112" s="10"/>
    </row>
    <row r="113" spans="1:69" s="13" customFormat="1" ht="12.6" customHeight="1" outlineLevel="1" x14ac:dyDescent="0.15">
      <c r="A113" s="408"/>
      <c r="B113" s="92" t="s">
        <v>67</v>
      </c>
      <c r="C113" s="409" t="s">
        <v>23</v>
      </c>
      <c r="D113" s="409"/>
      <c r="E113" s="409"/>
      <c r="F113" s="409"/>
      <c r="G113" s="409"/>
      <c r="H113" s="409"/>
      <c r="I113" s="409"/>
      <c r="J113" s="409"/>
      <c r="K113" s="410"/>
      <c r="L113" s="402">
        <f>ROUNDDOWN(L112*$AI$1,0)</f>
        <v>2200</v>
      </c>
      <c r="M113" s="403"/>
      <c r="N113" s="403"/>
      <c r="O113" s="404"/>
      <c r="P113" s="75" t="s">
        <v>121</v>
      </c>
      <c r="Q113" s="76"/>
      <c r="R113" s="65"/>
      <c r="S113" s="65"/>
      <c r="T113" s="66"/>
      <c r="U113" s="66"/>
      <c r="V113" s="63"/>
      <c r="W113" s="74"/>
      <c r="X113" s="63"/>
      <c r="Y113" s="63"/>
      <c r="Z113" s="63"/>
      <c r="AA113" s="63"/>
      <c r="AB113" s="67"/>
      <c r="AC113" s="67"/>
      <c r="AD113" s="67"/>
      <c r="AE113" s="93"/>
      <c r="AF113" s="54"/>
      <c r="AG113" s="54"/>
      <c r="AH113" s="10"/>
      <c r="AI113" s="10"/>
      <c r="AJ113" s="10"/>
      <c r="AK113" s="10"/>
      <c r="AL113" s="10"/>
      <c r="AM113" s="10"/>
      <c r="AN113" s="10"/>
      <c r="AO113" s="10"/>
      <c r="AP113" s="10"/>
      <c r="AQ113" s="10"/>
      <c r="AR113" s="10"/>
      <c r="AS113" s="10"/>
      <c r="AT113" s="10"/>
      <c r="AU113" s="10"/>
      <c r="AV113" s="10"/>
      <c r="AW113" s="10"/>
      <c r="AX113" s="10"/>
      <c r="AY113" s="10"/>
      <c r="AZ113" s="10"/>
      <c r="BA113" s="10"/>
      <c r="BB113" s="10"/>
      <c r="BC113" s="10"/>
      <c r="BD113" s="10"/>
      <c r="BE113" s="10"/>
      <c r="BF113" s="10"/>
      <c r="BG113" s="10"/>
      <c r="BH113" s="10"/>
      <c r="BI113" s="10"/>
      <c r="BJ113" s="10"/>
      <c r="BK113" s="10"/>
      <c r="BL113" s="10"/>
      <c r="BM113" s="10"/>
      <c r="BN113" s="10"/>
      <c r="BO113" s="10"/>
      <c r="BP113" s="10"/>
      <c r="BQ113" s="10"/>
    </row>
    <row r="114" spans="1:69" s="13" customFormat="1" ht="12.6" customHeight="1" outlineLevel="1" x14ac:dyDescent="0.15">
      <c r="A114" s="408"/>
      <c r="B114" s="67" t="s">
        <v>78</v>
      </c>
      <c r="C114" s="67"/>
      <c r="D114" s="67"/>
      <c r="E114" s="67"/>
      <c r="F114" s="67"/>
      <c r="G114" s="67"/>
      <c r="H114" s="67"/>
      <c r="I114" s="67"/>
      <c r="J114" s="67"/>
      <c r="K114" s="67"/>
      <c r="L114" s="402">
        <f>SUM(L112:O113)</f>
        <v>13200</v>
      </c>
      <c r="M114" s="403"/>
      <c r="N114" s="403"/>
      <c r="O114" s="404"/>
      <c r="P114" s="75" t="s">
        <v>117</v>
      </c>
      <c r="Q114" s="76"/>
      <c r="R114" s="65"/>
      <c r="S114" s="65"/>
      <c r="T114" s="66"/>
      <c r="U114" s="66"/>
      <c r="V114" s="63"/>
      <c r="W114" s="63"/>
      <c r="X114" s="63"/>
      <c r="Y114" s="63"/>
      <c r="Z114" s="63"/>
      <c r="AA114" s="63"/>
      <c r="AB114" s="67"/>
      <c r="AC114" s="67"/>
      <c r="AD114" s="67"/>
      <c r="AE114" s="93"/>
      <c r="AF114" s="54"/>
      <c r="AG114" s="54"/>
      <c r="AH114" s="10"/>
      <c r="AI114" s="10"/>
      <c r="AJ114" s="10"/>
      <c r="AK114" s="10"/>
      <c r="AL114" s="10"/>
      <c r="AM114" s="10"/>
      <c r="AN114" s="10"/>
      <c r="AO114" s="10"/>
      <c r="AP114" s="10"/>
      <c r="AQ114" s="10"/>
      <c r="AR114" s="10"/>
      <c r="AS114" s="10"/>
      <c r="AT114" s="10"/>
      <c r="AU114" s="10"/>
      <c r="AV114" s="10"/>
      <c r="AW114" s="10"/>
      <c r="AX114" s="10"/>
      <c r="AY114" s="10"/>
      <c r="AZ114" s="10"/>
      <c r="BA114" s="10"/>
      <c r="BB114" s="10"/>
      <c r="BC114" s="10"/>
      <c r="BD114" s="10"/>
      <c r="BE114" s="10"/>
      <c r="BF114" s="10"/>
      <c r="BG114" s="10"/>
      <c r="BH114" s="10"/>
      <c r="BI114" s="10"/>
      <c r="BJ114" s="10"/>
      <c r="BK114" s="10"/>
      <c r="BL114" s="10"/>
      <c r="BM114" s="10"/>
      <c r="BN114" s="10"/>
      <c r="BO114" s="10"/>
      <c r="BP114" s="10"/>
      <c r="BQ114" s="10"/>
    </row>
    <row r="115" spans="1:69" s="13" customFormat="1" ht="12.6" customHeight="1" outlineLevel="1" x14ac:dyDescent="0.15">
      <c r="A115" s="77" t="s">
        <v>80</v>
      </c>
      <c r="B115" s="67"/>
      <c r="C115" s="67"/>
      <c r="D115" s="67"/>
      <c r="E115" s="67"/>
      <c r="F115" s="67"/>
      <c r="G115" s="67"/>
      <c r="H115" s="67"/>
      <c r="I115" s="67"/>
      <c r="J115" s="67"/>
      <c r="K115" s="67"/>
      <c r="L115" s="402">
        <f>ROUNDDOWN(L114*$AI$2,0)</f>
        <v>3960</v>
      </c>
      <c r="M115" s="403"/>
      <c r="N115" s="403"/>
      <c r="O115" s="404"/>
      <c r="P115" s="75" t="s">
        <v>81</v>
      </c>
      <c r="Q115" s="76"/>
      <c r="R115" s="76"/>
      <c r="S115" s="65"/>
      <c r="T115" s="66"/>
      <c r="U115" s="66"/>
      <c r="V115" s="63"/>
      <c r="W115" s="63"/>
      <c r="X115" s="63"/>
      <c r="Y115" s="63"/>
      <c r="Z115" s="63"/>
      <c r="AA115" s="63"/>
      <c r="AB115" s="67"/>
      <c r="AC115" s="67"/>
      <c r="AD115" s="67"/>
      <c r="AE115" s="93"/>
      <c r="AF115" s="54"/>
      <c r="AG115" s="54"/>
      <c r="AH115" s="10"/>
      <c r="AI115" s="10"/>
      <c r="AJ115" s="10"/>
      <c r="AK115" s="10"/>
      <c r="AL115" s="10"/>
      <c r="AM115" s="10"/>
      <c r="AN115" s="10"/>
      <c r="AO115" s="10"/>
      <c r="AP115" s="10"/>
      <c r="AQ115" s="10"/>
      <c r="AR115" s="10"/>
      <c r="AS115" s="10"/>
      <c r="AT115" s="10"/>
      <c r="AU115" s="10"/>
      <c r="AV115" s="10"/>
      <c r="AW115" s="10"/>
      <c r="AX115" s="10"/>
      <c r="AY115" s="10"/>
      <c r="AZ115" s="10"/>
      <c r="BA115" s="10"/>
      <c r="BB115" s="10"/>
      <c r="BC115" s="10"/>
      <c r="BD115" s="10"/>
      <c r="BE115" s="10"/>
      <c r="BF115" s="10"/>
      <c r="BG115" s="10"/>
      <c r="BH115" s="10"/>
      <c r="BI115" s="10"/>
      <c r="BJ115" s="10"/>
      <c r="BK115" s="10"/>
      <c r="BL115" s="10"/>
      <c r="BM115" s="10"/>
      <c r="BN115" s="10"/>
      <c r="BO115" s="10"/>
      <c r="BP115" s="10"/>
      <c r="BQ115" s="10"/>
    </row>
    <row r="116" spans="1:69" s="13" customFormat="1" ht="12.6" customHeight="1" outlineLevel="1" x14ac:dyDescent="0.15">
      <c r="A116" s="77" t="s">
        <v>88</v>
      </c>
      <c r="B116" s="67"/>
      <c r="C116" s="67"/>
      <c r="D116" s="67"/>
      <c r="E116" s="67"/>
      <c r="F116" s="67"/>
      <c r="G116" s="67"/>
      <c r="H116" s="67"/>
      <c r="I116" s="67"/>
      <c r="J116" s="67"/>
      <c r="K116" s="67"/>
      <c r="L116" s="402">
        <f>SUM(L114:O115)</f>
        <v>17160</v>
      </c>
      <c r="M116" s="403"/>
      <c r="N116" s="403"/>
      <c r="O116" s="404"/>
      <c r="P116" s="77" t="s">
        <v>82</v>
      </c>
      <c r="Q116" s="67"/>
      <c r="R116" s="76"/>
      <c r="S116" s="65"/>
      <c r="T116" s="66"/>
      <c r="U116" s="403">
        <f>ROUNDDOWN(L116/1.1*0.1,0)</f>
        <v>1560</v>
      </c>
      <c r="V116" s="403"/>
      <c r="W116" s="403"/>
      <c r="X116" s="403"/>
      <c r="Y116" s="40"/>
      <c r="Z116" s="40"/>
      <c r="AA116" s="63"/>
      <c r="AB116" s="67"/>
      <c r="AC116" s="67"/>
      <c r="AD116" s="67"/>
      <c r="AE116" s="93"/>
      <c r="AF116" s="54"/>
      <c r="AG116" s="54"/>
      <c r="AH116" s="10"/>
      <c r="AI116" s="10"/>
      <c r="AJ116" s="10"/>
      <c r="AK116" s="10"/>
      <c r="AL116" s="10"/>
      <c r="AM116" s="10"/>
      <c r="AN116" s="10"/>
      <c r="AO116" s="10"/>
      <c r="AP116" s="10"/>
      <c r="AQ116" s="10"/>
      <c r="AR116" s="10"/>
      <c r="AS116" s="10"/>
      <c r="AT116" s="10"/>
      <c r="AU116" s="10"/>
      <c r="AV116" s="10"/>
      <c r="AW116" s="10"/>
      <c r="AX116" s="10"/>
      <c r="AY116" s="10"/>
      <c r="AZ116" s="10"/>
      <c r="BA116" s="10"/>
      <c r="BB116" s="10"/>
      <c r="BC116" s="10"/>
      <c r="BD116" s="10"/>
      <c r="BE116" s="10"/>
      <c r="BF116" s="10"/>
      <c r="BG116" s="10"/>
      <c r="BH116" s="10"/>
      <c r="BI116" s="10"/>
      <c r="BJ116" s="10"/>
      <c r="BK116" s="10"/>
      <c r="BL116" s="10"/>
      <c r="BM116" s="10"/>
      <c r="BN116" s="10"/>
      <c r="BO116" s="10"/>
      <c r="BP116" s="10"/>
      <c r="BQ116" s="10"/>
    </row>
    <row r="117" spans="1:69" s="13" customFormat="1" ht="12.6" customHeight="1" outlineLevel="1" x14ac:dyDescent="0.15">
      <c r="A117" s="77" t="s">
        <v>28</v>
      </c>
      <c r="B117" s="67"/>
      <c r="C117" s="67"/>
      <c r="D117" s="67"/>
      <c r="E117" s="67"/>
      <c r="F117" s="67"/>
      <c r="G117" s="67"/>
      <c r="H117" s="67"/>
      <c r="I117" s="67"/>
      <c r="J117" s="67"/>
      <c r="K117" s="67"/>
      <c r="L117" s="402">
        <f>L116*P117*S117</f>
        <v>0</v>
      </c>
      <c r="M117" s="403"/>
      <c r="N117" s="403"/>
      <c r="O117" s="404"/>
      <c r="P117" s="67">
        <f>'ポイント表(Ver.2.0)'!$C$10</f>
        <v>0</v>
      </c>
      <c r="Q117" s="74" t="s">
        <v>4</v>
      </c>
      <c r="R117" s="97" t="s">
        <v>2</v>
      </c>
      <c r="S117" s="67">
        <f>'ポイント表(Ver.2.0)'!C33</f>
        <v>0</v>
      </c>
      <c r="T117" s="74" t="s">
        <v>98</v>
      </c>
      <c r="U117" s="413" t="s">
        <v>82</v>
      </c>
      <c r="V117" s="413"/>
      <c r="W117" s="413"/>
      <c r="X117" s="413"/>
      <c r="Y117" s="413"/>
      <c r="Z117" s="403">
        <f>ROUNDDOWN(L117/1.1*0.1,0)</f>
        <v>0</v>
      </c>
      <c r="AA117" s="403"/>
      <c r="AB117" s="403"/>
      <c r="AC117" s="403"/>
      <c r="AD117" s="67"/>
      <c r="AE117" s="93"/>
      <c r="AF117" s="10"/>
      <c r="AG117" s="10"/>
      <c r="AH117" s="10"/>
      <c r="AI117" s="10"/>
      <c r="AJ117" s="10"/>
      <c r="AK117" s="10"/>
      <c r="AL117" s="10"/>
      <c r="AM117" s="10"/>
      <c r="AN117" s="10"/>
      <c r="AO117" s="10"/>
      <c r="AP117" s="10"/>
      <c r="AQ117" s="10"/>
      <c r="AR117" s="10"/>
      <c r="AS117" s="10"/>
      <c r="AT117" s="10"/>
      <c r="AU117" s="10"/>
      <c r="AV117" s="10"/>
      <c r="AW117" s="10"/>
      <c r="AX117" s="10"/>
      <c r="AY117" s="10"/>
      <c r="AZ117" s="10"/>
      <c r="BA117" s="10"/>
      <c r="BB117" s="10"/>
      <c r="BC117" s="10"/>
      <c r="BD117" s="10"/>
      <c r="BE117" s="10"/>
      <c r="BF117" s="10"/>
      <c r="BG117" s="10"/>
      <c r="BH117" s="10"/>
      <c r="BI117" s="10"/>
      <c r="BJ117" s="10"/>
      <c r="BK117" s="10"/>
      <c r="BL117" s="10"/>
      <c r="BM117" s="10"/>
      <c r="BN117" s="10"/>
      <c r="BO117" s="10"/>
    </row>
    <row r="118" spans="1:69" s="13" customFormat="1" ht="12.6" customHeight="1" outlineLevel="1" x14ac:dyDescent="0.15">
      <c r="A118" s="54"/>
      <c r="B118" s="54"/>
      <c r="C118" s="54"/>
      <c r="D118" s="54"/>
      <c r="E118" s="54"/>
      <c r="F118" s="54"/>
      <c r="G118" s="54"/>
      <c r="H118" s="54"/>
      <c r="I118" s="54"/>
      <c r="J118" s="54"/>
      <c r="K118" s="54"/>
      <c r="L118" s="81"/>
      <c r="M118" s="81"/>
      <c r="N118" s="81"/>
      <c r="O118" s="96"/>
      <c r="P118" s="89"/>
      <c r="Q118" s="89"/>
      <c r="R118" s="89"/>
      <c r="S118" s="89"/>
      <c r="T118" s="54"/>
      <c r="U118" s="54"/>
      <c r="Z118" s="54"/>
      <c r="AA118" s="86"/>
      <c r="AB118" s="96"/>
      <c r="AC118" s="96"/>
      <c r="AD118" s="96"/>
      <c r="AE118" s="96"/>
      <c r="AF118" s="54"/>
      <c r="AG118" s="54"/>
      <c r="AH118" s="10"/>
      <c r="AI118" s="10"/>
      <c r="AJ118" s="10"/>
      <c r="AK118" s="10"/>
      <c r="AL118" s="10"/>
      <c r="AM118" s="10"/>
      <c r="AN118" s="10"/>
      <c r="AO118" s="10"/>
      <c r="AP118" s="10"/>
      <c r="AQ118" s="10"/>
      <c r="AR118" s="10"/>
      <c r="AS118" s="10"/>
      <c r="AT118" s="10"/>
      <c r="AU118" s="10"/>
      <c r="AV118" s="10"/>
      <c r="AW118" s="10"/>
      <c r="AX118" s="10"/>
      <c r="AY118" s="10"/>
      <c r="AZ118" s="10"/>
      <c r="BA118" s="10"/>
      <c r="BB118" s="10"/>
      <c r="BC118" s="10"/>
      <c r="BD118" s="10"/>
      <c r="BE118" s="10"/>
      <c r="BF118" s="10"/>
      <c r="BG118" s="10"/>
      <c r="BH118" s="10"/>
      <c r="BI118" s="10"/>
      <c r="BJ118" s="10"/>
      <c r="BK118" s="10"/>
      <c r="BL118" s="10"/>
      <c r="BM118" s="10"/>
      <c r="BN118" s="10"/>
      <c r="BO118" s="10"/>
      <c r="BP118" s="10"/>
      <c r="BQ118" s="10"/>
    </row>
    <row r="119" spans="1:69" s="13" customFormat="1" ht="12.6" customHeight="1" x14ac:dyDescent="0.15">
      <c r="A119" s="58" t="s">
        <v>124</v>
      </c>
      <c r="B119" s="54"/>
      <c r="C119" s="54"/>
      <c r="D119" s="54"/>
      <c r="E119" s="54"/>
      <c r="F119" s="54"/>
      <c r="G119" s="54"/>
      <c r="H119" s="54"/>
      <c r="I119" s="54"/>
      <c r="J119" s="54"/>
      <c r="K119" s="54"/>
      <c r="L119" s="81"/>
      <c r="M119" s="81"/>
      <c r="N119" s="81"/>
      <c r="O119" s="96"/>
      <c r="P119" s="89"/>
      <c r="Q119" s="89"/>
      <c r="R119" s="89"/>
      <c r="S119" s="89"/>
      <c r="T119" s="54"/>
      <c r="U119" s="54"/>
      <c r="V119" s="101"/>
      <c r="W119" s="86"/>
      <c r="X119" s="54"/>
      <c r="Y119" s="54"/>
      <c r="Z119" s="54"/>
      <c r="AA119" s="86"/>
      <c r="AB119" s="96"/>
      <c r="AC119" s="96"/>
      <c r="AD119" s="96"/>
      <c r="AE119" s="96"/>
      <c r="AF119" s="54"/>
      <c r="AG119" s="54"/>
      <c r="AH119" s="10"/>
      <c r="AI119" s="10"/>
      <c r="AJ119" s="10"/>
      <c r="AK119" s="10"/>
      <c r="AL119" s="10"/>
      <c r="AM119" s="10"/>
      <c r="AN119" s="10"/>
      <c r="AO119" s="10"/>
      <c r="AP119" s="10"/>
      <c r="AQ119" s="10"/>
      <c r="AR119" s="10"/>
      <c r="AS119" s="10"/>
      <c r="AT119" s="10"/>
      <c r="AU119" s="10"/>
      <c r="AV119" s="10"/>
      <c r="AW119" s="10"/>
      <c r="AX119" s="10"/>
      <c r="AY119" s="10"/>
      <c r="AZ119" s="10"/>
      <c r="BA119" s="10"/>
      <c r="BB119" s="10"/>
      <c r="BC119" s="10"/>
      <c r="BD119" s="10"/>
      <c r="BE119" s="10"/>
      <c r="BF119" s="10"/>
      <c r="BG119" s="10"/>
      <c r="BH119" s="10"/>
      <c r="BI119" s="10"/>
      <c r="BJ119" s="10"/>
      <c r="BK119" s="10"/>
      <c r="BL119" s="10"/>
      <c r="BM119" s="10"/>
      <c r="BN119" s="10"/>
      <c r="BO119" s="10"/>
      <c r="BP119" s="10"/>
      <c r="BQ119" s="10"/>
    </row>
    <row r="120" spans="1:69" s="13" customFormat="1" ht="12.6" customHeight="1" x14ac:dyDescent="0.15">
      <c r="A120" s="405" t="s">
        <v>0</v>
      </c>
      <c r="B120" s="406"/>
      <c r="C120" s="406"/>
      <c r="D120" s="406"/>
      <c r="E120" s="406"/>
      <c r="F120" s="406"/>
      <c r="G120" s="406"/>
      <c r="H120" s="406"/>
      <c r="I120" s="406"/>
      <c r="J120" s="406"/>
      <c r="K120" s="406"/>
      <c r="L120" s="405" t="s">
        <v>61</v>
      </c>
      <c r="M120" s="406"/>
      <c r="N120" s="406"/>
      <c r="O120" s="407"/>
      <c r="P120" s="405" t="s">
        <v>32</v>
      </c>
      <c r="Q120" s="406"/>
      <c r="R120" s="406"/>
      <c r="S120" s="406"/>
      <c r="T120" s="406"/>
      <c r="U120" s="406"/>
      <c r="V120" s="406"/>
      <c r="W120" s="406"/>
      <c r="X120" s="406"/>
      <c r="Y120" s="406"/>
      <c r="Z120" s="406"/>
      <c r="AA120" s="406"/>
      <c r="AB120" s="406"/>
      <c r="AC120" s="406"/>
      <c r="AD120" s="406"/>
      <c r="AE120" s="407"/>
      <c r="AF120" s="54"/>
      <c r="AG120" s="54"/>
      <c r="AH120" s="10"/>
      <c r="AI120" s="10"/>
      <c r="AJ120" s="10"/>
      <c r="AK120" s="10"/>
      <c r="AL120" s="10"/>
      <c r="AM120" s="10"/>
      <c r="AN120" s="10"/>
      <c r="AO120" s="10"/>
      <c r="AP120" s="10"/>
      <c r="AQ120" s="10"/>
      <c r="AR120" s="10"/>
      <c r="AS120" s="10"/>
      <c r="AT120" s="10"/>
      <c r="AU120" s="10"/>
      <c r="AV120" s="10"/>
      <c r="AW120" s="10"/>
      <c r="AX120" s="10"/>
      <c r="AY120" s="10"/>
      <c r="AZ120" s="10"/>
      <c r="BA120" s="10"/>
      <c r="BB120" s="10"/>
      <c r="BC120" s="10"/>
      <c r="BD120" s="10"/>
      <c r="BE120" s="10"/>
      <c r="BF120" s="10"/>
      <c r="BG120" s="10"/>
      <c r="BH120" s="10"/>
      <c r="BI120" s="10"/>
      <c r="BJ120" s="10"/>
      <c r="BK120" s="10"/>
      <c r="BL120" s="10"/>
      <c r="BM120" s="10"/>
      <c r="BN120" s="10"/>
      <c r="BO120" s="10"/>
      <c r="BP120" s="10"/>
      <c r="BQ120" s="10"/>
    </row>
    <row r="121" spans="1:69" s="13" customFormat="1" ht="12.6" customHeight="1" x14ac:dyDescent="0.15">
      <c r="A121" s="408" t="s">
        <v>63</v>
      </c>
      <c r="B121" s="90" t="s">
        <v>64</v>
      </c>
      <c r="C121" s="420" t="s">
        <v>125</v>
      </c>
      <c r="D121" s="420"/>
      <c r="E121" s="420"/>
      <c r="F121" s="420"/>
      <c r="G121" s="420"/>
      <c r="H121" s="420"/>
      <c r="I121" s="420"/>
      <c r="J121" s="420"/>
      <c r="K121" s="421"/>
      <c r="L121" s="422">
        <f>ROUNDDOWN(P121*T121*W121*110/100,0)</f>
        <v>16500</v>
      </c>
      <c r="M121" s="423"/>
      <c r="N121" s="423"/>
      <c r="O121" s="424"/>
      <c r="P121" s="425">
        <v>15000</v>
      </c>
      <c r="Q121" s="426"/>
      <c r="R121" s="426"/>
      <c r="S121" s="99" t="s">
        <v>2</v>
      </c>
      <c r="T121" s="72">
        <v>1</v>
      </c>
      <c r="U121" s="83" t="s">
        <v>4</v>
      </c>
      <c r="V121" s="99" t="s">
        <v>2</v>
      </c>
      <c r="W121" s="72">
        <v>1</v>
      </c>
      <c r="X121" s="83" t="s">
        <v>126</v>
      </c>
      <c r="Y121" s="72" t="str">
        <f>"＋消費税相当額"</f>
        <v>＋消費税相当額</v>
      </c>
      <c r="Z121" s="72"/>
      <c r="AA121" s="72"/>
      <c r="AB121" s="72"/>
      <c r="AC121" s="72"/>
      <c r="AD121" s="72"/>
      <c r="AE121" s="87"/>
      <c r="AF121" s="10"/>
      <c r="AG121" s="10"/>
      <c r="AH121" s="10"/>
      <c r="AI121" s="10"/>
      <c r="AJ121" s="10"/>
      <c r="AK121" s="10"/>
      <c r="AL121" s="10"/>
      <c r="AM121" s="10"/>
      <c r="AN121" s="10"/>
      <c r="AO121" s="10"/>
      <c r="AP121" s="10"/>
      <c r="AQ121" s="10"/>
      <c r="AR121" s="10"/>
      <c r="AS121" s="10"/>
      <c r="AT121" s="10"/>
      <c r="AU121" s="10"/>
      <c r="AV121" s="10"/>
      <c r="AW121" s="10"/>
      <c r="AX121" s="10"/>
      <c r="AY121" s="10"/>
      <c r="AZ121" s="10"/>
      <c r="BA121" s="10"/>
      <c r="BB121" s="10"/>
      <c r="BC121" s="10"/>
      <c r="BD121" s="10"/>
      <c r="BE121" s="10"/>
      <c r="BF121" s="10"/>
      <c r="BG121" s="10"/>
      <c r="BH121" s="10"/>
      <c r="BI121" s="10"/>
      <c r="BJ121" s="10"/>
      <c r="BK121" s="10"/>
      <c r="BL121" s="10"/>
      <c r="BM121" s="10"/>
      <c r="BN121" s="10"/>
    </row>
    <row r="122" spans="1:69" s="13" customFormat="1" ht="12.6" customHeight="1" x14ac:dyDescent="0.15">
      <c r="A122" s="408"/>
      <c r="B122" s="92" t="s">
        <v>67</v>
      </c>
      <c r="C122" s="409" t="s">
        <v>127</v>
      </c>
      <c r="D122" s="409"/>
      <c r="E122" s="409"/>
      <c r="F122" s="409"/>
      <c r="G122" s="409"/>
      <c r="H122" s="409"/>
      <c r="I122" s="409"/>
      <c r="J122" s="409"/>
      <c r="K122" s="410"/>
      <c r="L122" s="402">
        <f>ROUNDDOWN(P122*T122*W122*110/100,0)</f>
        <v>0</v>
      </c>
      <c r="M122" s="403"/>
      <c r="N122" s="403"/>
      <c r="O122" s="404"/>
      <c r="P122" s="411">
        <f>IF($AC$4="院内CRC",15000,0)</f>
        <v>0</v>
      </c>
      <c r="Q122" s="412"/>
      <c r="R122" s="412"/>
      <c r="S122" s="97" t="s">
        <v>2</v>
      </c>
      <c r="T122" s="67">
        <v>1</v>
      </c>
      <c r="U122" s="74" t="s">
        <v>4</v>
      </c>
      <c r="V122" s="97" t="s">
        <v>2</v>
      </c>
      <c r="W122" s="67">
        <v>1</v>
      </c>
      <c r="X122" s="74" t="s">
        <v>126</v>
      </c>
      <c r="Y122" s="67" t="str">
        <f t="shared" ref="Y122" si="9">"＋消費税相当額"</f>
        <v>＋消費税相当額</v>
      </c>
      <c r="Z122" s="67"/>
      <c r="AA122" s="67"/>
      <c r="AB122" s="67"/>
      <c r="AC122" s="67"/>
      <c r="AD122" s="67"/>
      <c r="AE122" s="3"/>
      <c r="AF122" s="10"/>
      <c r="AG122" s="10"/>
      <c r="AH122" s="10"/>
      <c r="AI122" s="10"/>
      <c r="AJ122" s="10"/>
      <c r="AK122" s="10"/>
      <c r="AL122" s="10"/>
      <c r="AM122" s="10"/>
      <c r="AN122" s="10"/>
      <c r="AO122" s="10"/>
      <c r="AP122" s="10"/>
      <c r="AQ122" s="10"/>
      <c r="AR122" s="10"/>
      <c r="AS122" s="10"/>
      <c r="AT122" s="10"/>
      <c r="AU122" s="10"/>
      <c r="AV122" s="10"/>
      <c r="AW122" s="10"/>
      <c r="AX122" s="10"/>
      <c r="AY122" s="10"/>
      <c r="AZ122" s="10"/>
      <c r="BA122" s="10"/>
      <c r="BB122" s="10"/>
      <c r="BC122" s="10"/>
      <c r="BD122" s="10"/>
      <c r="BE122" s="10"/>
      <c r="BF122" s="10"/>
      <c r="BG122" s="10"/>
      <c r="BH122" s="10"/>
      <c r="BI122" s="10"/>
      <c r="BJ122" s="10"/>
      <c r="BK122" s="10"/>
      <c r="BL122" s="10"/>
      <c r="BM122" s="10"/>
      <c r="BN122" s="10"/>
    </row>
    <row r="123" spans="1:69" s="13" customFormat="1" ht="12.6" customHeight="1" x14ac:dyDescent="0.15">
      <c r="A123" s="408"/>
      <c r="B123" s="92" t="s">
        <v>69</v>
      </c>
      <c r="C123" s="409" t="s">
        <v>23</v>
      </c>
      <c r="D123" s="409"/>
      <c r="E123" s="409"/>
      <c r="F123" s="409"/>
      <c r="G123" s="409"/>
      <c r="H123" s="409"/>
      <c r="I123" s="409"/>
      <c r="J123" s="409"/>
      <c r="K123" s="410"/>
      <c r="L123" s="402">
        <f>ROUNDDOWN(SUM(L121:O122)*$AI$1,0)</f>
        <v>3300</v>
      </c>
      <c r="M123" s="403"/>
      <c r="N123" s="403"/>
      <c r="O123" s="404"/>
      <c r="P123" s="75" t="s">
        <v>95</v>
      </c>
      <c r="Q123" s="76"/>
      <c r="R123" s="65"/>
      <c r="S123" s="65"/>
      <c r="T123" s="66"/>
      <c r="U123" s="66"/>
      <c r="V123" s="63"/>
      <c r="W123" s="74"/>
      <c r="X123" s="63"/>
      <c r="Y123" s="63"/>
      <c r="Z123" s="63"/>
      <c r="AA123" s="63"/>
      <c r="AB123" s="67"/>
      <c r="AC123" s="67"/>
      <c r="AD123" s="82"/>
      <c r="AE123" s="64"/>
      <c r="AF123" s="54"/>
      <c r="AG123" s="54"/>
      <c r="AH123" s="10"/>
      <c r="AI123" s="10"/>
      <c r="AJ123" s="10"/>
      <c r="AK123" s="10"/>
      <c r="AL123" s="10"/>
      <c r="AM123" s="10"/>
      <c r="AN123" s="10"/>
      <c r="AO123" s="10"/>
      <c r="AP123" s="10"/>
      <c r="AQ123" s="10"/>
      <c r="AR123" s="10"/>
      <c r="AS123" s="10"/>
      <c r="AT123" s="10"/>
      <c r="AU123" s="10"/>
      <c r="AV123" s="10"/>
      <c r="AW123" s="10"/>
      <c r="AX123" s="10"/>
      <c r="AY123" s="10"/>
      <c r="AZ123" s="10"/>
      <c r="BA123" s="10"/>
      <c r="BB123" s="10"/>
      <c r="BC123" s="10"/>
      <c r="BD123" s="10"/>
      <c r="BE123" s="10"/>
      <c r="BF123" s="10"/>
      <c r="BG123" s="10"/>
      <c r="BH123" s="10"/>
      <c r="BI123" s="10"/>
      <c r="BJ123" s="10"/>
      <c r="BK123" s="10"/>
      <c r="BL123" s="10"/>
      <c r="BM123" s="10"/>
      <c r="BN123" s="10"/>
      <c r="BO123" s="10"/>
      <c r="BP123" s="10"/>
      <c r="BQ123" s="10"/>
    </row>
    <row r="124" spans="1:69" s="13" customFormat="1" ht="12.6" customHeight="1" x14ac:dyDescent="0.15">
      <c r="A124" s="408"/>
      <c r="B124" s="67" t="s">
        <v>78</v>
      </c>
      <c r="C124" s="67"/>
      <c r="D124" s="67"/>
      <c r="E124" s="67"/>
      <c r="F124" s="67"/>
      <c r="G124" s="67"/>
      <c r="H124" s="67"/>
      <c r="I124" s="67"/>
      <c r="J124" s="67"/>
      <c r="K124" s="67"/>
      <c r="L124" s="402">
        <f>SUM(L121:O123)</f>
        <v>19800</v>
      </c>
      <c r="M124" s="403"/>
      <c r="N124" s="403"/>
      <c r="O124" s="404"/>
      <c r="P124" s="75" t="s">
        <v>96</v>
      </c>
      <c r="Q124" s="76"/>
      <c r="R124" s="65"/>
      <c r="S124" s="65"/>
      <c r="T124" s="66"/>
      <c r="U124" s="66"/>
      <c r="V124" s="63"/>
      <c r="W124" s="63"/>
      <c r="X124" s="63"/>
      <c r="Y124" s="63"/>
      <c r="Z124" s="63"/>
      <c r="AA124" s="63"/>
      <c r="AB124" s="67"/>
      <c r="AC124" s="67"/>
      <c r="AD124" s="67"/>
      <c r="AE124" s="64"/>
      <c r="AF124" s="54"/>
      <c r="AG124" s="54"/>
      <c r="AH124" s="10"/>
      <c r="AI124" s="10"/>
      <c r="AJ124" s="10"/>
      <c r="AK124" s="10"/>
      <c r="AL124" s="10"/>
      <c r="AM124" s="10"/>
      <c r="AN124" s="10"/>
      <c r="AO124" s="10"/>
      <c r="AP124" s="10"/>
      <c r="AQ124" s="10"/>
      <c r="AR124" s="10"/>
      <c r="AS124" s="10"/>
      <c r="AT124" s="10"/>
      <c r="AU124" s="10"/>
      <c r="AV124" s="10"/>
      <c r="AW124" s="10"/>
      <c r="AX124" s="10"/>
      <c r="AY124" s="10"/>
      <c r="AZ124" s="10"/>
      <c r="BA124" s="10"/>
      <c r="BB124" s="10"/>
      <c r="BC124" s="10"/>
      <c r="BD124" s="10"/>
      <c r="BE124" s="10"/>
      <c r="BF124" s="10"/>
      <c r="BG124" s="10"/>
      <c r="BH124" s="10"/>
      <c r="BI124" s="10"/>
      <c r="BJ124" s="10"/>
      <c r="BK124" s="10"/>
      <c r="BL124" s="10"/>
      <c r="BM124" s="10"/>
      <c r="BN124" s="10"/>
      <c r="BO124" s="10"/>
      <c r="BP124" s="10"/>
      <c r="BQ124" s="10"/>
    </row>
    <row r="125" spans="1:69" s="13" customFormat="1" ht="12.6" customHeight="1" x14ac:dyDescent="0.15">
      <c r="A125" s="77" t="s">
        <v>80</v>
      </c>
      <c r="B125" s="67"/>
      <c r="C125" s="67"/>
      <c r="D125" s="67"/>
      <c r="E125" s="67"/>
      <c r="F125" s="67"/>
      <c r="G125" s="67"/>
      <c r="H125" s="67"/>
      <c r="I125" s="67"/>
      <c r="J125" s="67"/>
      <c r="K125" s="67"/>
      <c r="L125" s="402">
        <f>ROUNDDOWN(L124*$AI$2,0)</f>
        <v>5940</v>
      </c>
      <c r="M125" s="403"/>
      <c r="N125" s="403"/>
      <c r="O125" s="404"/>
      <c r="P125" s="75" t="s">
        <v>81</v>
      </c>
      <c r="Q125" s="76"/>
      <c r="R125" s="76"/>
      <c r="S125" s="65"/>
      <c r="T125" s="66"/>
      <c r="U125" s="66"/>
      <c r="V125" s="63"/>
      <c r="W125" s="63"/>
      <c r="X125" s="63"/>
      <c r="Y125" s="63"/>
      <c r="Z125" s="63"/>
      <c r="AA125" s="63"/>
      <c r="AB125" s="67"/>
      <c r="AC125" s="67"/>
      <c r="AD125" s="67"/>
      <c r="AE125" s="64"/>
      <c r="AF125" s="54"/>
      <c r="AG125" s="54"/>
      <c r="AH125" s="10"/>
      <c r="AI125" s="10"/>
      <c r="AJ125" s="10"/>
      <c r="AK125" s="10"/>
      <c r="AL125" s="10"/>
      <c r="AM125" s="10"/>
      <c r="AN125" s="10"/>
      <c r="AO125" s="10"/>
      <c r="AP125" s="10"/>
      <c r="AQ125" s="10"/>
      <c r="AR125" s="10"/>
      <c r="AS125" s="10"/>
      <c r="AT125" s="10"/>
      <c r="AU125" s="10"/>
      <c r="AV125" s="10"/>
      <c r="AW125" s="10"/>
      <c r="AX125" s="10"/>
      <c r="AY125" s="10"/>
      <c r="AZ125" s="10"/>
      <c r="BA125" s="10"/>
      <c r="BB125" s="10"/>
      <c r="BC125" s="10"/>
      <c r="BD125" s="10"/>
      <c r="BE125" s="10"/>
      <c r="BF125" s="10"/>
      <c r="BG125" s="10"/>
      <c r="BH125" s="10"/>
      <c r="BI125" s="10"/>
      <c r="BJ125" s="10"/>
      <c r="BK125" s="10"/>
      <c r="BL125" s="10"/>
      <c r="BM125" s="10"/>
      <c r="BN125" s="10"/>
      <c r="BO125" s="10"/>
      <c r="BP125" s="10"/>
      <c r="BQ125" s="10"/>
    </row>
    <row r="126" spans="1:69" s="13" customFormat="1" ht="12.6" customHeight="1" x14ac:dyDescent="0.15">
      <c r="A126" s="77" t="s">
        <v>28</v>
      </c>
      <c r="B126" s="67"/>
      <c r="C126" s="67"/>
      <c r="D126" s="67"/>
      <c r="E126" s="67"/>
      <c r="F126" s="67"/>
      <c r="G126" s="67"/>
      <c r="H126" s="67"/>
      <c r="I126" s="67"/>
      <c r="J126" s="67"/>
      <c r="K126" s="67"/>
      <c r="L126" s="402">
        <f>SUM(L124:O125)</f>
        <v>25740</v>
      </c>
      <c r="M126" s="403"/>
      <c r="N126" s="403"/>
      <c r="O126" s="404"/>
      <c r="P126" s="77" t="s">
        <v>82</v>
      </c>
      <c r="Q126" s="67"/>
      <c r="R126" s="76"/>
      <c r="S126" s="65"/>
      <c r="T126" s="66"/>
      <c r="U126" s="403">
        <f>ROUNDDOWN(L126/1.1*0.1,0)</f>
        <v>2340</v>
      </c>
      <c r="V126" s="403"/>
      <c r="W126" s="403"/>
      <c r="X126" s="403"/>
      <c r="Y126" s="40"/>
      <c r="Z126" s="40"/>
      <c r="AA126" s="63"/>
      <c r="AB126" s="67"/>
      <c r="AC126" s="67"/>
      <c r="AD126" s="67"/>
      <c r="AE126" s="64"/>
      <c r="AF126" s="54"/>
      <c r="AG126" s="54"/>
      <c r="AH126" s="10"/>
      <c r="AI126" s="10"/>
      <c r="AJ126" s="10"/>
      <c r="AK126" s="10"/>
      <c r="AL126" s="10"/>
      <c r="AM126" s="10"/>
      <c r="AN126" s="10"/>
      <c r="AO126" s="10"/>
      <c r="AP126" s="10"/>
      <c r="AQ126" s="10"/>
      <c r="AR126" s="10"/>
      <c r="AS126" s="10"/>
      <c r="AT126" s="10"/>
      <c r="AU126" s="10"/>
      <c r="AV126" s="10"/>
      <c r="AW126" s="10"/>
      <c r="AX126" s="10"/>
      <c r="AY126" s="10"/>
      <c r="AZ126" s="10"/>
      <c r="BA126" s="10"/>
      <c r="BB126" s="10"/>
      <c r="BC126" s="10"/>
      <c r="BD126" s="10"/>
      <c r="BE126" s="10"/>
      <c r="BF126" s="10"/>
      <c r="BG126" s="10"/>
      <c r="BH126" s="10"/>
      <c r="BI126" s="10"/>
      <c r="BJ126" s="10"/>
      <c r="BK126" s="10"/>
      <c r="BL126" s="10"/>
      <c r="BM126" s="10"/>
      <c r="BN126" s="10"/>
      <c r="BO126" s="10"/>
      <c r="BP126" s="10"/>
      <c r="BQ126" s="10"/>
    </row>
    <row r="127" spans="1:69" s="13" customFormat="1" ht="12.6" customHeight="1" x14ac:dyDescent="0.15">
      <c r="A127" s="54"/>
      <c r="B127" s="54"/>
      <c r="C127" s="54"/>
      <c r="D127" s="54"/>
      <c r="E127" s="54"/>
      <c r="F127" s="54"/>
      <c r="G127" s="54"/>
      <c r="H127" s="54"/>
      <c r="I127" s="54"/>
      <c r="J127" s="54"/>
      <c r="K127" s="54"/>
      <c r="L127" s="81"/>
      <c r="M127" s="81"/>
      <c r="N127" s="81"/>
      <c r="O127" s="96"/>
      <c r="P127" s="89"/>
      <c r="Q127" s="89"/>
      <c r="R127" s="89"/>
      <c r="S127" s="89"/>
      <c r="T127" s="54"/>
      <c r="Y127" s="54"/>
      <c r="Z127" s="54"/>
      <c r="AA127" s="86"/>
      <c r="AB127" s="96"/>
      <c r="AC127" s="96"/>
      <c r="AD127" s="96"/>
      <c r="AE127" s="96"/>
      <c r="AF127" s="54"/>
      <c r="AG127" s="54"/>
      <c r="AH127" s="10"/>
      <c r="AI127" s="10"/>
      <c r="AJ127" s="10"/>
      <c r="AK127" s="10"/>
      <c r="AL127" s="10"/>
      <c r="AM127" s="10"/>
      <c r="AN127" s="10"/>
      <c r="AO127" s="10"/>
      <c r="AP127" s="10"/>
      <c r="AQ127" s="10"/>
      <c r="AR127" s="10"/>
      <c r="AS127" s="10"/>
      <c r="AT127" s="10"/>
      <c r="AU127" s="10"/>
      <c r="AV127" s="10"/>
      <c r="AW127" s="10"/>
      <c r="AX127" s="10"/>
      <c r="AY127" s="10"/>
      <c r="AZ127" s="10"/>
      <c r="BA127" s="10"/>
      <c r="BB127" s="10"/>
      <c r="BC127" s="10"/>
      <c r="BD127" s="10"/>
      <c r="BE127" s="10"/>
      <c r="BF127" s="10"/>
      <c r="BG127" s="10"/>
      <c r="BH127" s="10"/>
      <c r="BI127" s="10"/>
      <c r="BJ127" s="10"/>
      <c r="BK127" s="10"/>
      <c r="BL127" s="10"/>
      <c r="BM127" s="10"/>
      <c r="BN127" s="10"/>
      <c r="BO127" s="10"/>
      <c r="BP127" s="10"/>
      <c r="BQ127" s="10"/>
    </row>
    <row r="128" spans="1:69" s="13" customFormat="1" ht="12.6" customHeight="1" x14ac:dyDescent="0.15">
      <c r="A128" s="58" t="s">
        <v>128</v>
      </c>
      <c r="B128" s="54"/>
      <c r="C128" s="54"/>
      <c r="D128" s="54"/>
      <c r="E128" s="54"/>
      <c r="F128" s="54"/>
      <c r="G128" s="54"/>
      <c r="H128" s="54"/>
      <c r="I128" s="54"/>
      <c r="J128" s="54"/>
      <c r="K128" s="54"/>
      <c r="L128" s="81"/>
      <c r="M128" s="81"/>
      <c r="N128" s="81"/>
      <c r="O128" s="96"/>
      <c r="P128" s="89"/>
      <c r="Q128" s="89"/>
      <c r="R128" s="89"/>
      <c r="S128" s="89"/>
      <c r="T128" s="54"/>
      <c r="U128" s="54"/>
      <c r="V128" s="54"/>
      <c r="W128" s="86"/>
      <c r="X128" s="54"/>
      <c r="Y128" s="54"/>
      <c r="Z128" s="54"/>
      <c r="AA128" s="86"/>
      <c r="AB128" s="96"/>
      <c r="AC128" s="96"/>
      <c r="AD128" s="96"/>
      <c r="AE128" s="96"/>
      <c r="AF128" s="54"/>
      <c r="AG128" s="54"/>
      <c r="AH128" s="10"/>
      <c r="AI128" s="10"/>
      <c r="AJ128" s="10"/>
      <c r="AK128" s="10"/>
      <c r="AL128" s="10"/>
      <c r="AM128" s="10"/>
      <c r="AN128" s="10"/>
      <c r="AO128" s="10"/>
      <c r="AP128" s="10"/>
      <c r="AQ128" s="10"/>
      <c r="AR128" s="10"/>
      <c r="AS128" s="10"/>
      <c r="AT128" s="10"/>
      <c r="AU128" s="10"/>
      <c r="AV128" s="10"/>
      <c r="AW128" s="10"/>
      <c r="AX128" s="10"/>
      <c r="AY128" s="10"/>
      <c r="AZ128" s="10"/>
      <c r="BA128" s="10"/>
      <c r="BB128" s="10"/>
      <c r="BC128" s="10"/>
      <c r="BD128" s="10"/>
      <c r="BE128" s="10"/>
      <c r="BF128" s="10"/>
      <c r="BG128" s="10"/>
      <c r="BH128" s="10"/>
      <c r="BI128" s="10"/>
      <c r="BJ128" s="10"/>
      <c r="BK128" s="10"/>
      <c r="BL128" s="10"/>
      <c r="BM128" s="10"/>
      <c r="BN128" s="10"/>
      <c r="BO128" s="10"/>
      <c r="BP128" s="10"/>
      <c r="BQ128" s="10"/>
    </row>
    <row r="129" spans="1:69" s="13" customFormat="1" ht="12.6" customHeight="1" x14ac:dyDescent="0.15">
      <c r="A129" s="405" t="s">
        <v>0</v>
      </c>
      <c r="B129" s="406"/>
      <c r="C129" s="406"/>
      <c r="D129" s="406"/>
      <c r="E129" s="406"/>
      <c r="F129" s="406"/>
      <c r="G129" s="406"/>
      <c r="H129" s="406"/>
      <c r="I129" s="406"/>
      <c r="J129" s="406"/>
      <c r="K129" s="406"/>
      <c r="L129" s="405" t="s">
        <v>61</v>
      </c>
      <c r="M129" s="406"/>
      <c r="N129" s="406"/>
      <c r="O129" s="407"/>
      <c r="P129" s="405" t="s">
        <v>32</v>
      </c>
      <c r="Q129" s="406"/>
      <c r="R129" s="406"/>
      <c r="S129" s="406"/>
      <c r="T129" s="406"/>
      <c r="U129" s="406"/>
      <c r="V129" s="406"/>
      <c r="W129" s="406"/>
      <c r="X129" s="406"/>
      <c r="Y129" s="406"/>
      <c r="Z129" s="406"/>
      <c r="AA129" s="406"/>
      <c r="AB129" s="406"/>
      <c r="AC129" s="406"/>
      <c r="AD129" s="406"/>
      <c r="AE129" s="407"/>
      <c r="AF129" s="54"/>
      <c r="AG129" s="54"/>
      <c r="AH129" s="10"/>
      <c r="AI129" s="10"/>
      <c r="AJ129" s="10"/>
      <c r="AK129" s="10"/>
      <c r="AL129" s="10"/>
      <c r="AM129" s="10"/>
      <c r="AN129" s="10"/>
      <c r="AO129" s="10"/>
      <c r="AP129" s="10"/>
      <c r="AQ129" s="10"/>
      <c r="AR129" s="10"/>
      <c r="AS129" s="10"/>
      <c r="AT129" s="10"/>
      <c r="AU129" s="10"/>
      <c r="AV129" s="10"/>
      <c r="AW129" s="10"/>
      <c r="AX129" s="10"/>
      <c r="AY129" s="10"/>
      <c r="AZ129" s="10"/>
      <c r="BA129" s="10"/>
      <c r="BB129" s="10"/>
      <c r="BC129" s="10"/>
      <c r="BD129" s="10"/>
      <c r="BE129" s="10"/>
      <c r="BF129" s="10"/>
      <c r="BG129" s="10"/>
      <c r="BH129" s="10"/>
      <c r="BI129" s="10"/>
      <c r="BJ129" s="10"/>
      <c r="BK129" s="10"/>
      <c r="BL129" s="10"/>
      <c r="BM129" s="10"/>
      <c r="BN129" s="10"/>
      <c r="BO129" s="10"/>
      <c r="BP129" s="10"/>
      <c r="BQ129" s="10"/>
    </row>
    <row r="130" spans="1:69" s="13" customFormat="1" ht="12.6" customHeight="1" x14ac:dyDescent="0.15">
      <c r="A130" s="408" t="s">
        <v>63</v>
      </c>
      <c r="B130" s="92" t="s">
        <v>64</v>
      </c>
      <c r="C130" s="409" t="s">
        <v>129</v>
      </c>
      <c r="D130" s="409"/>
      <c r="E130" s="409"/>
      <c r="F130" s="409"/>
      <c r="G130" s="409"/>
      <c r="H130" s="409"/>
      <c r="I130" s="409"/>
      <c r="J130" s="409"/>
      <c r="K130" s="410"/>
      <c r="L130" s="402">
        <f>ROUNDDOWN(P130*T130*W130*110/100,0)</f>
        <v>7700</v>
      </c>
      <c r="M130" s="403"/>
      <c r="N130" s="403"/>
      <c r="O130" s="404"/>
      <c r="P130" s="411">
        <v>7000</v>
      </c>
      <c r="Q130" s="412"/>
      <c r="R130" s="412"/>
      <c r="S130" s="97" t="s">
        <v>2</v>
      </c>
      <c r="T130" s="67">
        <v>1</v>
      </c>
      <c r="U130" s="74" t="s">
        <v>4</v>
      </c>
      <c r="V130" s="97" t="s">
        <v>2</v>
      </c>
      <c r="W130" s="67">
        <f>$W$112</f>
        <v>1</v>
      </c>
      <c r="X130" s="74" t="s">
        <v>3</v>
      </c>
      <c r="Y130" s="67" t="str">
        <f>"＋消費税相当額"</f>
        <v>＋消費税相当額</v>
      </c>
      <c r="Z130" s="67"/>
      <c r="AA130" s="67"/>
      <c r="AB130" s="67"/>
      <c r="AC130" s="67"/>
      <c r="AD130" s="67"/>
      <c r="AE130" s="3"/>
      <c r="AF130" s="10"/>
      <c r="AG130" s="10"/>
      <c r="AH130" s="10"/>
      <c r="AI130" s="10"/>
      <c r="AJ130" s="10"/>
      <c r="AK130" s="10"/>
      <c r="AL130" s="10"/>
      <c r="AM130" s="10"/>
      <c r="AN130" s="10"/>
      <c r="AO130" s="10"/>
      <c r="AP130" s="10"/>
      <c r="AQ130" s="10"/>
      <c r="AR130" s="10"/>
      <c r="AS130" s="10"/>
      <c r="AT130" s="10"/>
      <c r="AU130" s="10"/>
      <c r="AV130" s="10"/>
      <c r="AW130" s="10"/>
      <c r="AX130" s="10"/>
      <c r="AY130" s="10"/>
      <c r="AZ130" s="10"/>
      <c r="BA130" s="10"/>
      <c r="BB130" s="10"/>
      <c r="BC130" s="10"/>
      <c r="BD130" s="10"/>
      <c r="BE130" s="10"/>
      <c r="BF130" s="10"/>
      <c r="BG130" s="10"/>
      <c r="BH130" s="10"/>
      <c r="BI130" s="10"/>
      <c r="BJ130" s="10"/>
      <c r="BK130" s="10"/>
      <c r="BL130" s="10"/>
      <c r="BM130" s="10"/>
      <c r="BN130" s="10"/>
    </row>
    <row r="131" spans="1:69" s="13" customFormat="1" ht="12.6" customHeight="1" x14ac:dyDescent="0.15">
      <c r="A131" s="408"/>
      <c r="B131" s="92" t="s">
        <v>67</v>
      </c>
      <c r="C131" s="409" t="s">
        <v>23</v>
      </c>
      <c r="D131" s="409"/>
      <c r="E131" s="409"/>
      <c r="F131" s="409"/>
      <c r="G131" s="409"/>
      <c r="H131" s="409"/>
      <c r="I131" s="409"/>
      <c r="J131" s="409"/>
      <c r="K131" s="410"/>
      <c r="L131" s="402">
        <f>ROUNDDOWN(L130*$AI$1,0)</f>
        <v>1540</v>
      </c>
      <c r="M131" s="403"/>
      <c r="N131" s="403"/>
      <c r="O131" s="404"/>
      <c r="P131" s="75" t="s">
        <v>121</v>
      </c>
      <c r="Q131" s="76"/>
      <c r="R131" s="65"/>
      <c r="S131" s="65"/>
      <c r="T131" s="66"/>
      <c r="U131" s="66"/>
      <c r="V131" s="63"/>
      <c r="W131" s="74"/>
      <c r="X131" s="63"/>
      <c r="Y131" s="63"/>
      <c r="Z131" s="63"/>
      <c r="AA131" s="63"/>
      <c r="AB131" s="67"/>
      <c r="AC131" s="67"/>
      <c r="AD131" s="67"/>
      <c r="AE131" s="93"/>
      <c r="AF131" s="54"/>
      <c r="AG131" s="54"/>
      <c r="AH131" s="10"/>
      <c r="AI131" s="10"/>
      <c r="AJ131" s="10"/>
      <c r="AK131" s="10"/>
      <c r="AL131" s="10"/>
      <c r="AM131" s="10"/>
      <c r="AN131" s="10"/>
      <c r="AO131" s="10"/>
      <c r="AP131" s="10"/>
      <c r="AQ131" s="10"/>
      <c r="AR131" s="10"/>
      <c r="AS131" s="10"/>
      <c r="AT131" s="10"/>
      <c r="AU131" s="10"/>
      <c r="AV131" s="10"/>
      <c r="AW131" s="10"/>
      <c r="AX131" s="10"/>
      <c r="AY131" s="10"/>
      <c r="AZ131" s="10"/>
      <c r="BA131" s="10"/>
      <c r="BB131" s="10"/>
      <c r="BC131" s="10"/>
      <c r="BD131" s="10"/>
      <c r="BE131" s="10"/>
      <c r="BF131" s="10"/>
      <c r="BG131" s="10"/>
      <c r="BH131" s="10"/>
      <c r="BI131" s="10"/>
      <c r="BJ131" s="10"/>
      <c r="BK131" s="10"/>
      <c r="BL131" s="10"/>
      <c r="BM131" s="10"/>
      <c r="BN131" s="10"/>
      <c r="BO131" s="10"/>
      <c r="BP131" s="10"/>
      <c r="BQ131" s="10"/>
    </row>
    <row r="132" spans="1:69" ht="12.6" customHeight="1" x14ac:dyDescent="0.15">
      <c r="A132" s="408"/>
      <c r="B132" s="67" t="s">
        <v>78</v>
      </c>
      <c r="C132" s="67"/>
      <c r="D132" s="67"/>
      <c r="E132" s="67"/>
      <c r="F132" s="67"/>
      <c r="G132" s="67"/>
      <c r="H132" s="67"/>
      <c r="I132" s="67"/>
      <c r="J132" s="67"/>
      <c r="K132" s="67"/>
      <c r="L132" s="402">
        <f>SUM(L130:O131)</f>
        <v>9240</v>
      </c>
      <c r="M132" s="403"/>
      <c r="N132" s="403"/>
      <c r="O132" s="404"/>
      <c r="P132" s="75" t="s">
        <v>117</v>
      </c>
      <c r="Q132" s="76"/>
      <c r="R132" s="65"/>
      <c r="S132" s="65"/>
      <c r="T132" s="66"/>
      <c r="U132" s="66"/>
      <c r="V132" s="63"/>
      <c r="W132" s="63"/>
      <c r="X132" s="63"/>
      <c r="Y132" s="63"/>
      <c r="Z132" s="63"/>
      <c r="AA132" s="63"/>
      <c r="AB132" s="67"/>
      <c r="AC132" s="67"/>
      <c r="AD132" s="67"/>
      <c r="AE132" s="93"/>
      <c r="AF132" s="54"/>
      <c r="AG132" s="54"/>
      <c r="AH132" s="10"/>
      <c r="AI132" s="10"/>
      <c r="AJ132" s="10"/>
    </row>
    <row r="133" spans="1:69" s="13" customFormat="1" ht="12.6" customHeight="1" x14ac:dyDescent="0.15">
      <c r="A133" s="77" t="s">
        <v>80</v>
      </c>
      <c r="B133" s="67"/>
      <c r="C133" s="67"/>
      <c r="D133" s="67"/>
      <c r="E133" s="67"/>
      <c r="F133" s="67"/>
      <c r="G133" s="67"/>
      <c r="H133" s="67"/>
      <c r="I133" s="67"/>
      <c r="J133" s="67"/>
      <c r="K133" s="67"/>
      <c r="L133" s="402">
        <f>ROUNDDOWN(L132*$AI$2,0)</f>
        <v>2772</v>
      </c>
      <c r="M133" s="403"/>
      <c r="N133" s="403"/>
      <c r="O133" s="404"/>
      <c r="P133" s="75" t="s">
        <v>81</v>
      </c>
      <c r="Q133" s="76"/>
      <c r="R133" s="76"/>
      <c r="S133" s="65"/>
      <c r="T133" s="66"/>
      <c r="U133" s="66"/>
      <c r="V133" s="63"/>
      <c r="W133" s="63"/>
      <c r="X133" s="63"/>
      <c r="Y133" s="63"/>
      <c r="Z133" s="63"/>
      <c r="AA133" s="63"/>
      <c r="AB133" s="67"/>
      <c r="AC133" s="67"/>
      <c r="AD133" s="67"/>
      <c r="AE133" s="93"/>
      <c r="AF133" s="54"/>
      <c r="AG133" s="54"/>
      <c r="AH133" s="10"/>
      <c r="AI133" s="10"/>
      <c r="AJ133" s="10"/>
      <c r="AK133" s="10"/>
      <c r="AL133" s="10"/>
      <c r="AM133" s="10"/>
      <c r="AN133" s="10"/>
      <c r="AO133" s="10"/>
      <c r="AP133" s="10"/>
      <c r="AQ133" s="10"/>
      <c r="AR133" s="10"/>
      <c r="AS133" s="10"/>
      <c r="AT133" s="10"/>
      <c r="AU133" s="10"/>
      <c r="AV133" s="10"/>
      <c r="AW133" s="10"/>
      <c r="AX133" s="10"/>
      <c r="AY133" s="10"/>
      <c r="AZ133" s="10"/>
      <c r="BA133" s="10"/>
      <c r="BB133" s="10"/>
      <c r="BC133" s="10"/>
      <c r="BD133" s="10"/>
      <c r="BE133" s="10"/>
      <c r="BF133" s="10"/>
      <c r="BG133" s="10"/>
      <c r="BH133" s="10"/>
      <c r="BI133" s="10"/>
      <c r="BJ133" s="10"/>
      <c r="BK133" s="10"/>
      <c r="BL133" s="10"/>
      <c r="BM133" s="10"/>
      <c r="BN133" s="10"/>
      <c r="BO133" s="10"/>
      <c r="BP133" s="10"/>
      <c r="BQ133" s="10"/>
    </row>
    <row r="134" spans="1:69" s="13" customFormat="1" ht="12.6" customHeight="1" x14ac:dyDescent="0.15">
      <c r="A134" s="77" t="s">
        <v>88</v>
      </c>
      <c r="B134" s="67"/>
      <c r="C134" s="67"/>
      <c r="D134" s="67"/>
      <c r="E134" s="67"/>
      <c r="F134" s="67"/>
      <c r="G134" s="67"/>
      <c r="H134" s="67"/>
      <c r="I134" s="67"/>
      <c r="J134" s="67"/>
      <c r="K134" s="67"/>
      <c r="L134" s="402">
        <f>SUM(L132:O133)</f>
        <v>12012</v>
      </c>
      <c r="M134" s="403"/>
      <c r="N134" s="403"/>
      <c r="O134" s="404"/>
      <c r="P134" s="77" t="s">
        <v>82</v>
      </c>
      <c r="Q134" s="67"/>
      <c r="R134" s="76"/>
      <c r="S134" s="65"/>
      <c r="T134" s="66"/>
      <c r="U134" s="403">
        <f>ROUNDDOWN(L134/1.1*0.1,0)</f>
        <v>1092</v>
      </c>
      <c r="V134" s="403"/>
      <c r="W134" s="403"/>
      <c r="X134" s="403"/>
      <c r="Y134" s="40"/>
      <c r="Z134" s="40"/>
      <c r="AA134" s="63"/>
      <c r="AB134" s="67"/>
      <c r="AC134" s="67"/>
      <c r="AD134" s="67"/>
      <c r="AE134" s="93"/>
      <c r="AF134" s="54"/>
      <c r="AG134" s="54"/>
      <c r="AH134" s="10"/>
      <c r="AI134" s="10"/>
      <c r="AJ134" s="10"/>
      <c r="AK134" s="10"/>
      <c r="AL134" s="10"/>
      <c r="AM134" s="10"/>
      <c r="AN134" s="10"/>
      <c r="AO134" s="10"/>
      <c r="AP134" s="10"/>
      <c r="AQ134" s="10"/>
      <c r="AR134" s="10"/>
      <c r="AS134" s="10"/>
      <c r="AT134" s="10"/>
      <c r="AU134" s="10"/>
      <c r="AV134" s="10"/>
      <c r="AW134" s="10"/>
      <c r="AX134" s="10"/>
      <c r="AY134" s="10"/>
      <c r="AZ134" s="10"/>
      <c r="BA134" s="10"/>
      <c r="BB134" s="10"/>
      <c r="BC134" s="10"/>
      <c r="BD134" s="10"/>
      <c r="BE134" s="10"/>
      <c r="BF134" s="10"/>
      <c r="BG134" s="10"/>
      <c r="BH134" s="10"/>
      <c r="BI134" s="10"/>
      <c r="BJ134" s="10"/>
      <c r="BK134" s="10"/>
      <c r="BL134" s="10"/>
      <c r="BM134" s="10"/>
      <c r="BN134" s="10"/>
      <c r="BO134" s="10"/>
      <c r="BP134" s="10"/>
      <c r="BQ134" s="10"/>
    </row>
    <row r="135" spans="1:69" s="13" customFormat="1" ht="12.6" customHeight="1" x14ac:dyDescent="0.15">
      <c r="A135" s="77" t="s">
        <v>28</v>
      </c>
      <c r="B135" s="67"/>
      <c r="C135" s="67"/>
      <c r="D135" s="67"/>
      <c r="E135" s="67"/>
      <c r="F135" s="67"/>
      <c r="G135" s="67"/>
      <c r="H135" s="67"/>
      <c r="I135" s="67"/>
      <c r="J135" s="67"/>
      <c r="K135" s="67"/>
      <c r="L135" s="402">
        <f>L134*P135*S135</f>
        <v>0</v>
      </c>
      <c r="M135" s="403"/>
      <c r="N135" s="403"/>
      <c r="O135" s="404"/>
      <c r="P135" s="67">
        <f>'ポイント表(Ver.2.0)'!$C$10</f>
        <v>0</v>
      </c>
      <c r="Q135" s="74" t="s">
        <v>4</v>
      </c>
      <c r="R135" s="97" t="s">
        <v>2</v>
      </c>
      <c r="S135" s="67">
        <f>'ポイント表(Ver.2.0)'!C34</f>
        <v>0</v>
      </c>
      <c r="T135" s="74" t="s">
        <v>98</v>
      </c>
      <c r="U135" s="413" t="s">
        <v>82</v>
      </c>
      <c r="V135" s="413"/>
      <c r="W135" s="413"/>
      <c r="X135" s="413"/>
      <c r="Y135" s="413"/>
      <c r="Z135" s="403">
        <f>ROUNDDOWN(L135/1.1*0.1,0)</f>
        <v>0</v>
      </c>
      <c r="AA135" s="403"/>
      <c r="AB135" s="403"/>
      <c r="AC135" s="403"/>
      <c r="AD135" s="67"/>
      <c r="AE135" s="93"/>
      <c r="AF135" s="10"/>
      <c r="AG135" s="10"/>
      <c r="AH135" s="10"/>
      <c r="AI135" s="10"/>
      <c r="AJ135" s="10"/>
      <c r="AK135" s="10"/>
      <c r="AL135" s="10"/>
      <c r="AM135" s="10"/>
      <c r="AN135" s="10"/>
      <c r="AO135" s="10"/>
      <c r="AP135" s="10"/>
      <c r="AQ135" s="10"/>
      <c r="AR135" s="10"/>
      <c r="AS135" s="10"/>
      <c r="AT135" s="10"/>
      <c r="AU135" s="10"/>
      <c r="AV135" s="10"/>
      <c r="AW135" s="10"/>
      <c r="AX135" s="10"/>
      <c r="AY135" s="10"/>
      <c r="AZ135" s="10"/>
      <c r="BA135" s="10"/>
      <c r="BB135" s="10"/>
      <c r="BC135" s="10"/>
      <c r="BD135" s="10"/>
      <c r="BE135" s="10"/>
      <c r="BF135" s="10"/>
      <c r="BG135" s="10"/>
      <c r="BH135" s="10"/>
      <c r="BI135" s="10"/>
      <c r="BJ135" s="10"/>
      <c r="BK135" s="10"/>
      <c r="BL135" s="10"/>
      <c r="BM135" s="10"/>
      <c r="BN135" s="10"/>
      <c r="BO135" s="10"/>
    </row>
    <row r="136" spans="1:69" s="13" customFormat="1" ht="12.6" customHeight="1" x14ac:dyDescent="0.15">
      <c r="A136" s="54"/>
      <c r="B136" s="54"/>
      <c r="C136" s="54"/>
      <c r="D136" s="54"/>
      <c r="E136" s="54"/>
      <c r="F136" s="54"/>
      <c r="G136" s="54"/>
      <c r="H136" s="54"/>
      <c r="I136" s="54"/>
      <c r="J136" s="54"/>
      <c r="K136" s="54"/>
      <c r="L136" s="81"/>
      <c r="M136" s="81"/>
      <c r="N136" s="81"/>
      <c r="O136" s="88"/>
      <c r="P136" s="88"/>
      <c r="Q136" s="88"/>
      <c r="R136" s="88"/>
      <c r="S136" s="54"/>
      <c r="T136" s="54"/>
      <c r="U136" s="54"/>
      <c r="Z136" s="59"/>
      <c r="AA136" s="81"/>
      <c r="AB136" s="96"/>
      <c r="AC136" s="96"/>
      <c r="AD136" s="96"/>
      <c r="AE136" s="96"/>
      <c r="AF136" s="54"/>
      <c r="AG136" s="54"/>
      <c r="AH136" s="10"/>
      <c r="AI136" s="10"/>
      <c r="AJ136" s="10"/>
      <c r="AK136" s="10"/>
      <c r="AL136" s="10"/>
      <c r="AM136" s="10"/>
      <c r="AN136" s="10"/>
      <c r="AO136" s="10"/>
      <c r="AP136" s="10"/>
      <c r="AQ136" s="10"/>
      <c r="AR136" s="10"/>
      <c r="AS136" s="10"/>
      <c r="AT136" s="10"/>
      <c r="AU136" s="10"/>
      <c r="AV136" s="10"/>
      <c r="AW136" s="10"/>
      <c r="AX136" s="10"/>
      <c r="AY136" s="10"/>
      <c r="AZ136" s="10"/>
      <c r="BA136" s="10"/>
      <c r="BB136" s="10"/>
      <c r="BC136" s="10"/>
      <c r="BD136" s="10"/>
      <c r="BE136" s="10"/>
      <c r="BF136" s="10"/>
      <c r="BG136" s="10"/>
      <c r="BH136" s="10"/>
      <c r="BI136" s="10"/>
      <c r="BJ136" s="10"/>
      <c r="BK136" s="10"/>
      <c r="BL136" s="10"/>
      <c r="BM136" s="10"/>
      <c r="BN136" s="10"/>
      <c r="BO136" s="10"/>
      <c r="BP136" s="10"/>
      <c r="BQ136" s="10"/>
    </row>
    <row r="137" spans="1:69" s="13" customFormat="1" ht="12.6" customHeight="1" x14ac:dyDescent="0.15">
      <c r="A137" s="58" t="s">
        <v>130</v>
      </c>
      <c r="B137" s="54"/>
      <c r="C137" s="54"/>
      <c r="D137" s="54"/>
      <c r="E137" s="54"/>
      <c r="F137" s="54"/>
      <c r="G137" s="54"/>
      <c r="H137" s="54"/>
      <c r="I137" s="54"/>
      <c r="J137" s="54"/>
      <c r="K137" s="54"/>
      <c r="L137" s="89"/>
      <c r="M137" s="89"/>
      <c r="N137" s="89"/>
      <c r="O137" s="96"/>
      <c r="P137" s="89"/>
      <c r="Q137" s="89"/>
      <c r="R137" s="89"/>
      <c r="S137" s="89"/>
      <c r="T137" s="54"/>
      <c r="U137" s="54"/>
      <c r="V137" s="89"/>
      <c r="W137" s="89"/>
      <c r="X137" s="54"/>
      <c r="Y137" s="54"/>
      <c r="Z137" s="89"/>
      <c r="AA137" s="89"/>
      <c r="AB137" s="96"/>
      <c r="AC137" s="96"/>
      <c r="AD137" s="96"/>
      <c r="AE137" s="96"/>
      <c r="AF137" s="54"/>
      <c r="AG137" s="54"/>
      <c r="AH137" s="10"/>
      <c r="AI137" s="10"/>
      <c r="AJ137" s="10"/>
      <c r="AK137" s="10"/>
      <c r="AL137" s="10"/>
      <c r="AM137" s="10"/>
      <c r="AN137" s="10"/>
      <c r="AO137" s="10"/>
      <c r="AP137" s="10"/>
      <c r="AQ137" s="10"/>
      <c r="AR137" s="10"/>
      <c r="AS137" s="10"/>
      <c r="AT137" s="10"/>
      <c r="AU137" s="10"/>
      <c r="AV137" s="10"/>
      <c r="AW137" s="10"/>
      <c r="AX137" s="10"/>
      <c r="AY137" s="10"/>
      <c r="AZ137" s="10"/>
      <c r="BA137" s="10"/>
      <c r="BB137" s="10"/>
      <c r="BC137" s="10"/>
      <c r="BD137" s="10"/>
      <c r="BE137" s="10"/>
      <c r="BF137" s="10"/>
      <c r="BG137" s="10"/>
      <c r="BH137" s="10"/>
      <c r="BI137" s="10"/>
      <c r="BJ137" s="10"/>
      <c r="BK137" s="10"/>
      <c r="BL137" s="10"/>
      <c r="BM137" s="10"/>
      <c r="BN137" s="10"/>
      <c r="BO137" s="10"/>
      <c r="BP137" s="10"/>
      <c r="BQ137" s="10"/>
    </row>
    <row r="138" spans="1:69" s="13" customFormat="1" ht="12.6" customHeight="1" x14ac:dyDescent="0.15">
      <c r="A138" s="405" t="s">
        <v>0</v>
      </c>
      <c r="B138" s="406"/>
      <c r="C138" s="406"/>
      <c r="D138" s="406"/>
      <c r="E138" s="406"/>
      <c r="F138" s="406"/>
      <c r="G138" s="406"/>
      <c r="H138" s="406"/>
      <c r="I138" s="406"/>
      <c r="J138" s="406"/>
      <c r="K138" s="406"/>
      <c r="L138" s="405" t="s">
        <v>61</v>
      </c>
      <c r="M138" s="406"/>
      <c r="N138" s="406"/>
      <c r="O138" s="407"/>
      <c r="P138" s="405" t="s">
        <v>32</v>
      </c>
      <c r="Q138" s="406"/>
      <c r="R138" s="406"/>
      <c r="S138" s="406"/>
      <c r="T138" s="406"/>
      <c r="U138" s="406"/>
      <c r="V138" s="406"/>
      <c r="W138" s="406"/>
      <c r="X138" s="406"/>
      <c r="Y138" s="406"/>
      <c r="Z138" s="406"/>
      <c r="AA138" s="406"/>
      <c r="AB138" s="406"/>
      <c r="AC138" s="406"/>
      <c r="AD138" s="406"/>
      <c r="AE138" s="407"/>
      <c r="AF138" s="54"/>
      <c r="AG138" s="54"/>
      <c r="AH138" s="10"/>
      <c r="AI138" s="10"/>
      <c r="AJ138" s="10"/>
      <c r="AK138" s="10"/>
      <c r="AL138" s="10"/>
      <c r="AM138" s="10"/>
      <c r="AN138" s="10"/>
      <c r="AO138" s="10"/>
      <c r="AP138" s="10"/>
      <c r="AQ138" s="10"/>
      <c r="AR138" s="10"/>
      <c r="AS138" s="10"/>
      <c r="AT138" s="10"/>
      <c r="AU138" s="10"/>
      <c r="AV138" s="10"/>
      <c r="AW138" s="10"/>
      <c r="AX138" s="10"/>
      <c r="AY138" s="10"/>
      <c r="AZ138" s="10"/>
      <c r="BA138" s="10"/>
      <c r="BB138" s="10"/>
      <c r="BC138" s="10"/>
      <c r="BD138" s="10"/>
      <c r="BE138" s="10"/>
      <c r="BF138" s="10"/>
      <c r="BG138" s="10"/>
      <c r="BH138" s="10"/>
      <c r="BI138" s="10"/>
      <c r="BJ138" s="10"/>
      <c r="BK138" s="10"/>
      <c r="BL138" s="10"/>
      <c r="BM138" s="10"/>
      <c r="BN138" s="10"/>
      <c r="BO138" s="10"/>
      <c r="BP138" s="10"/>
      <c r="BQ138" s="10"/>
    </row>
    <row r="139" spans="1:69" s="13" customFormat="1" ht="12.6" customHeight="1" x14ac:dyDescent="0.15">
      <c r="A139" s="408" t="s">
        <v>63</v>
      </c>
      <c r="B139" s="90" t="s">
        <v>64</v>
      </c>
      <c r="C139" s="420" t="s">
        <v>131</v>
      </c>
      <c r="D139" s="420"/>
      <c r="E139" s="420"/>
      <c r="F139" s="420"/>
      <c r="G139" s="420"/>
      <c r="H139" s="420"/>
      <c r="I139" s="420"/>
      <c r="J139" s="420"/>
      <c r="K139" s="421"/>
      <c r="L139" s="422">
        <f>ROUNDDOWN(P139*T139*110/100,0)</f>
        <v>16500</v>
      </c>
      <c r="M139" s="423"/>
      <c r="N139" s="423"/>
      <c r="O139" s="424"/>
      <c r="P139" s="425">
        <v>15000</v>
      </c>
      <c r="Q139" s="426"/>
      <c r="R139" s="426"/>
      <c r="S139" s="99" t="s">
        <v>2</v>
      </c>
      <c r="T139" s="72">
        <f>$W$112</f>
        <v>1</v>
      </c>
      <c r="U139" s="83" t="s">
        <v>3</v>
      </c>
      <c r="V139" s="72" t="str">
        <f t="shared" ref="V139:V140" si="10">"＋消費税相当額"</f>
        <v>＋消費税相当額</v>
      </c>
      <c r="W139" s="72"/>
      <c r="X139" s="72"/>
      <c r="Y139" s="72"/>
      <c r="Z139" s="102"/>
      <c r="AA139" s="102"/>
      <c r="AB139" s="102"/>
      <c r="AC139" s="102"/>
      <c r="AD139" s="72"/>
      <c r="AE139" s="91"/>
      <c r="AF139" s="10"/>
      <c r="AG139" s="10"/>
      <c r="AH139" s="10"/>
      <c r="AI139" s="10"/>
      <c r="AJ139" s="10"/>
      <c r="AK139" s="10"/>
      <c r="AL139" s="10"/>
      <c r="AM139" s="10"/>
      <c r="AN139" s="10"/>
      <c r="AO139" s="10"/>
      <c r="AP139" s="10"/>
      <c r="AQ139" s="10"/>
      <c r="AR139" s="10"/>
      <c r="AS139" s="10"/>
      <c r="AT139" s="10"/>
      <c r="AU139" s="10"/>
      <c r="AV139" s="10"/>
      <c r="AW139" s="10"/>
      <c r="AX139" s="10"/>
      <c r="AY139" s="10"/>
      <c r="AZ139" s="10"/>
      <c r="BA139" s="10"/>
      <c r="BB139" s="10"/>
      <c r="BC139" s="10"/>
      <c r="BD139" s="10"/>
      <c r="BE139" s="10"/>
      <c r="BF139" s="10"/>
      <c r="BG139" s="10"/>
      <c r="BH139" s="10"/>
      <c r="BI139" s="10"/>
      <c r="BJ139" s="10"/>
      <c r="BK139" s="10"/>
      <c r="BL139" s="10"/>
      <c r="BM139" s="10"/>
      <c r="BN139" s="10"/>
      <c r="BO139" s="10"/>
    </row>
    <row r="140" spans="1:69" s="13" customFormat="1" ht="12.6" customHeight="1" x14ac:dyDescent="0.15">
      <c r="A140" s="408"/>
      <c r="B140" s="92" t="s">
        <v>67</v>
      </c>
      <c r="C140" s="409" t="s">
        <v>132</v>
      </c>
      <c r="D140" s="409"/>
      <c r="E140" s="409"/>
      <c r="F140" s="409"/>
      <c r="G140" s="409"/>
      <c r="H140" s="409"/>
      <c r="I140" s="409"/>
      <c r="J140" s="409"/>
      <c r="K140" s="410"/>
      <c r="L140" s="402">
        <f>ROUNDDOWN(P140*T140*110/100,0)</f>
        <v>8250</v>
      </c>
      <c r="M140" s="403"/>
      <c r="N140" s="403"/>
      <c r="O140" s="404"/>
      <c r="P140" s="411">
        <f>IF($AC$4="院内CRC",15000,7500)</f>
        <v>7500</v>
      </c>
      <c r="Q140" s="412"/>
      <c r="R140" s="412"/>
      <c r="S140" s="97" t="s">
        <v>2</v>
      </c>
      <c r="T140" s="67">
        <f>$W$112</f>
        <v>1</v>
      </c>
      <c r="U140" s="74" t="s">
        <v>3</v>
      </c>
      <c r="V140" s="67" t="str">
        <f t="shared" si="10"/>
        <v>＋消費税相当額</v>
      </c>
      <c r="W140" s="67"/>
      <c r="X140" s="67"/>
      <c r="Y140" s="67"/>
      <c r="Z140" s="103"/>
      <c r="AA140" s="103"/>
      <c r="AB140" s="103"/>
      <c r="AC140" s="103"/>
      <c r="AD140" s="67"/>
      <c r="AE140" s="93"/>
      <c r="AF140" s="10"/>
      <c r="AG140" s="10"/>
      <c r="AH140" s="10"/>
      <c r="AI140" s="10"/>
      <c r="AJ140" s="10"/>
      <c r="AK140" s="10"/>
      <c r="AL140" s="10"/>
      <c r="AM140" s="10"/>
      <c r="AN140" s="10"/>
      <c r="AO140" s="10"/>
      <c r="AP140" s="10"/>
      <c r="AQ140" s="10"/>
      <c r="AR140" s="10"/>
      <c r="AS140" s="10"/>
      <c r="AT140" s="10"/>
      <c r="AU140" s="10"/>
      <c r="AV140" s="10"/>
      <c r="AW140" s="10"/>
      <c r="AX140" s="10"/>
      <c r="AY140" s="10"/>
      <c r="AZ140" s="10"/>
      <c r="BA140" s="10"/>
      <c r="BB140" s="10"/>
      <c r="BC140" s="10"/>
      <c r="BD140" s="10"/>
      <c r="BE140" s="10"/>
      <c r="BF140" s="10"/>
      <c r="BG140" s="10"/>
      <c r="BH140" s="10"/>
      <c r="BI140" s="10"/>
      <c r="BJ140" s="10"/>
      <c r="BK140" s="10"/>
      <c r="BL140" s="10"/>
      <c r="BM140" s="10"/>
      <c r="BN140" s="10"/>
      <c r="BO140" s="10"/>
    </row>
    <row r="141" spans="1:69" s="13" customFormat="1" ht="12.6" customHeight="1" x14ac:dyDescent="0.15">
      <c r="A141" s="408"/>
      <c r="B141" s="92" t="s">
        <v>69</v>
      </c>
      <c r="C141" s="409" t="s">
        <v>23</v>
      </c>
      <c r="D141" s="409"/>
      <c r="E141" s="409"/>
      <c r="F141" s="409"/>
      <c r="G141" s="409"/>
      <c r="H141" s="409"/>
      <c r="I141" s="409"/>
      <c r="J141" s="409"/>
      <c r="K141" s="410"/>
      <c r="L141" s="402">
        <f>ROUNDDOWN(SUM(L139:O140)*$AI$1,0)</f>
        <v>4950</v>
      </c>
      <c r="M141" s="403"/>
      <c r="N141" s="403"/>
      <c r="O141" s="404"/>
      <c r="P141" s="75" t="s">
        <v>95</v>
      </c>
      <c r="Q141" s="76"/>
      <c r="R141" s="65"/>
      <c r="S141" s="65"/>
      <c r="T141" s="66"/>
      <c r="U141" s="66"/>
      <c r="V141" s="63"/>
      <c r="W141" s="74"/>
      <c r="X141" s="63"/>
      <c r="Y141" s="63"/>
      <c r="Z141" s="63"/>
      <c r="AA141" s="63"/>
      <c r="AB141" s="67"/>
      <c r="AC141" s="67"/>
      <c r="AD141" s="82"/>
      <c r="AE141" s="64"/>
      <c r="AF141" s="54"/>
      <c r="AG141" s="54"/>
      <c r="AH141" s="10"/>
      <c r="AI141" s="10"/>
      <c r="AJ141" s="10"/>
      <c r="AK141" s="10"/>
      <c r="AL141" s="10"/>
      <c r="AM141" s="10"/>
      <c r="AN141" s="10"/>
      <c r="AO141" s="10"/>
      <c r="AP141" s="10"/>
      <c r="AQ141" s="10"/>
      <c r="AR141" s="10"/>
      <c r="AS141" s="10"/>
      <c r="AT141" s="10"/>
      <c r="AU141" s="10"/>
      <c r="AV141" s="10"/>
      <c r="AW141" s="10"/>
      <c r="AX141" s="10"/>
      <c r="AY141" s="10"/>
      <c r="AZ141" s="10"/>
      <c r="BA141" s="10"/>
      <c r="BB141" s="10"/>
      <c r="BC141" s="10"/>
      <c r="BD141" s="10"/>
      <c r="BE141" s="10"/>
      <c r="BF141" s="10"/>
      <c r="BG141" s="10"/>
      <c r="BH141" s="10"/>
      <c r="BI141" s="10"/>
      <c r="BJ141" s="10"/>
      <c r="BK141" s="10"/>
      <c r="BL141" s="10"/>
      <c r="BM141" s="10"/>
      <c r="BN141" s="10"/>
      <c r="BO141" s="10"/>
      <c r="BP141" s="10"/>
      <c r="BQ141" s="10"/>
    </row>
    <row r="142" spans="1:69" s="13" customFormat="1" ht="12.6" customHeight="1" x14ac:dyDescent="0.15">
      <c r="A142" s="408"/>
      <c r="B142" s="67" t="s">
        <v>78</v>
      </c>
      <c r="C142" s="67"/>
      <c r="D142" s="67"/>
      <c r="E142" s="67"/>
      <c r="F142" s="67"/>
      <c r="G142" s="67"/>
      <c r="H142" s="67"/>
      <c r="I142" s="67"/>
      <c r="J142" s="67"/>
      <c r="K142" s="67"/>
      <c r="L142" s="402">
        <f>SUM(L139:O141)</f>
        <v>29700</v>
      </c>
      <c r="M142" s="403"/>
      <c r="N142" s="403"/>
      <c r="O142" s="404"/>
      <c r="P142" s="75" t="s">
        <v>96</v>
      </c>
      <c r="Q142" s="76"/>
      <c r="R142" s="65"/>
      <c r="S142" s="65"/>
      <c r="T142" s="66"/>
      <c r="U142" s="66"/>
      <c r="V142" s="63"/>
      <c r="W142" s="63"/>
      <c r="X142" s="63"/>
      <c r="Y142" s="63"/>
      <c r="Z142" s="63"/>
      <c r="AA142" s="63"/>
      <c r="AB142" s="67"/>
      <c r="AC142" s="67"/>
      <c r="AD142" s="67"/>
      <c r="AE142" s="64"/>
      <c r="AF142" s="54"/>
      <c r="AG142" s="54"/>
      <c r="AH142" s="10"/>
      <c r="AI142" s="10"/>
      <c r="AJ142" s="10"/>
      <c r="AK142" s="10"/>
      <c r="AL142" s="10"/>
      <c r="AM142" s="10"/>
      <c r="AN142" s="10"/>
      <c r="AO142" s="10"/>
      <c r="AP142" s="10"/>
      <c r="AQ142" s="10"/>
      <c r="AR142" s="10"/>
      <c r="AS142" s="10"/>
      <c r="AT142" s="10"/>
      <c r="AU142" s="10"/>
      <c r="AV142" s="10"/>
      <c r="AW142" s="10"/>
      <c r="AX142" s="10"/>
      <c r="AY142" s="10"/>
      <c r="AZ142" s="10"/>
      <c r="BA142" s="10"/>
      <c r="BB142" s="10"/>
      <c r="BC142" s="10"/>
      <c r="BD142" s="10"/>
      <c r="BE142" s="10"/>
      <c r="BF142" s="10"/>
      <c r="BG142" s="10"/>
      <c r="BH142" s="10"/>
      <c r="BI142" s="10"/>
      <c r="BJ142" s="10"/>
      <c r="BK142" s="10"/>
      <c r="BL142" s="10"/>
      <c r="BM142" s="10"/>
      <c r="BN142" s="10"/>
      <c r="BO142" s="10"/>
      <c r="BP142" s="10"/>
      <c r="BQ142" s="10"/>
    </row>
    <row r="143" spans="1:69" s="13" customFormat="1" ht="12.6" customHeight="1" x14ac:dyDescent="0.15">
      <c r="A143" s="77" t="s">
        <v>80</v>
      </c>
      <c r="B143" s="67"/>
      <c r="C143" s="67"/>
      <c r="D143" s="67"/>
      <c r="E143" s="67"/>
      <c r="F143" s="67"/>
      <c r="G143" s="67"/>
      <c r="H143" s="67"/>
      <c r="I143" s="67"/>
      <c r="J143" s="67"/>
      <c r="K143" s="67"/>
      <c r="L143" s="402">
        <f>ROUNDDOWN(L142*$AI$2,0)</f>
        <v>8910</v>
      </c>
      <c r="M143" s="403"/>
      <c r="N143" s="403"/>
      <c r="O143" s="404"/>
      <c r="P143" s="75" t="s">
        <v>81</v>
      </c>
      <c r="Q143" s="76"/>
      <c r="R143" s="76"/>
      <c r="S143" s="65"/>
      <c r="T143" s="66"/>
      <c r="U143" s="66"/>
      <c r="V143" s="63"/>
      <c r="W143" s="63"/>
      <c r="X143" s="63"/>
      <c r="Y143" s="63"/>
      <c r="Z143" s="63"/>
      <c r="AA143" s="63"/>
      <c r="AB143" s="67"/>
      <c r="AC143" s="67"/>
      <c r="AD143" s="67"/>
      <c r="AE143" s="64"/>
      <c r="AF143" s="54"/>
      <c r="AG143" s="54"/>
      <c r="AH143" s="10"/>
      <c r="AI143" s="10"/>
      <c r="AJ143" s="10"/>
      <c r="AK143" s="10"/>
      <c r="AL143" s="10"/>
      <c r="AM143" s="10"/>
      <c r="AN143" s="10"/>
      <c r="AO143" s="10"/>
      <c r="AP143" s="10"/>
      <c r="AQ143" s="10"/>
      <c r="AR143" s="10"/>
      <c r="AS143" s="10"/>
      <c r="AT143" s="10"/>
      <c r="AU143" s="10"/>
      <c r="AV143" s="10"/>
      <c r="AW143" s="10"/>
      <c r="AX143" s="10"/>
      <c r="AY143" s="10"/>
      <c r="AZ143" s="10"/>
      <c r="BA143" s="10"/>
      <c r="BB143" s="10"/>
      <c r="BC143" s="10"/>
      <c r="BD143" s="10"/>
      <c r="BE143" s="10"/>
      <c r="BF143" s="10"/>
      <c r="BG143" s="10"/>
      <c r="BH143" s="10"/>
      <c r="BI143" s="10"/>
      <c r="BJ143" s="10"/>
      <c r="BK143" s="10"/>
      <c r="BL143" s="10"/>
      <c r="BM143" s="10"/>
      <c r="BN143" s="10"/>
      <c r="BO143" s="10"/>
      <c r="BP143" s="10"/>
      <c r="BQ143" s="10"/>
    </row>
    <row r="144" spans="1:69" s="13" customFormat="1" ht="12.6" customHeight="1" x14ac:dyDescent="0.15">
      <c r="A144" s="77" t="s">
        <v>28</v>
      </c>
      <c r="B144" s="67"/>
      <c r="C144" s="67"/>
      <c r="D144" s="67"/>
      <c r="E144" s="67"/>
      <c r="F144" s="67"/>
      <c r="G144" s="67"/>
      <c r="H144" s="67"/>
      <c r="I144" s="67"/>
      <c r="J144" s="67"/>
      <c r="K144" s="67"/>
      <c r="L144" s="402">
        <f>SUM(L142:O143)</f>
        <v>38610</v>
      </c>
      <c r="M144" s="403"/>
      <c r="N144" s="403"/>
      <c r="O144" s="404"/>
      <c r="P144" s="77" t="s">
        <v>82</v>
      </c>
      <c r="Q144" s="67"/>
      <c r="R144" s="76"/>
      <c r="S144" s="65"/>
      <c r="T144" s="66"/>
      <c r="U144" s="403">
        <f>ROUNDDOWN(L144/1.1*0.1,0)</f>
        <v>3510</v>
      </c>
      <c r="V144" s="403"/>
      <c r="W144" s="403"/>
      <c r="X144" s="403"/>
      <c r="Y144" s="40"/>
      <c r="Z144" s="40"/>
      <c r="AA144" s="63"/>
      <c r="AB144" s="67"/>
      <c r="AC144" s="67"/>
      <c r="AD144" s="67"/>
      <c r="AE144" s="64"/>
      <c r="AF144" s="54"/>
      <c r="AG144" s="54"/>
      <c r="AH144" s="10"/>
      <c r="AI144" s="10"/>
      <c r="AJ144" s="10"/>
      <c r="AK144" s="10"/>
      <c r="AL144" s="10"/>
      <c r="AM144" s="10"/>
      <c r="AN144" s="10"/>
      <c r="AO144" s="10"/>
      <c r="AP144" s="10"/>
      <c r="AQ144" s="10"/>
      <c r="AR144" s="10"/>
      <c r="AS144" s="10"/>
      <c r="AT144" s="10"/>
      <c r="AU144" s="10"/>
      <c r="AV144" s="10"/>
      <c r="AW144" s="10"/>
      <c r="AX144" s="10"/>
      <c r="AY144" s="10"/>
      <c r="AZ144" s="10"/>
      <c r="BA144" s="10"/>
      <c r="BB144" s="10"/>
      <c r="BC144" s="10"/>
      <c r="BD144" s="10"/>
      <c r="BE144" s="10"/>
      <c r="BF144" s="10"/>
      <c r="BG144" s="10"/>
      <c r="BH144" s="10"/>
      <c r="BI144" s="10"/>
      <c r="BJ144" s="10"/>
      <c r="BK144" s="10"/>
      <c r="BL144" s="10"/>
      <c r="BM144" s="10"/>
      <c r="BN144" s="10"/>
      <c r="BO144" s="10"/>
      <c r="BP144" s="10"/>
      <c r="BQ144" s="10"/>
    </row>
    <row r="145" spans="1:69" s="13" customFormat="1" ht="12.6" customHeight="1" x14ac:dyDescent="0.15">
      <c r="A145" s="54"/>
      <c r="B145" s="54"/>
      <c r="C145" s="54"/>
      <c r="D145" s="54"/>
      <c r="E145" s="54"/>
      <c r="F145" s="54"/>
      <c r="G145" s="54"/>
      <c r="H145" s="54"/>
      <c r="I145" s="54"/>
      <c r="J145" s="54"/>
      <c r="K145" s="54"/>
      <c r="L145" s="81"/>
      <c r="M145" s="81"/>
      <c r="N145" s="81"/>
      <c r="O145" s="96"/>
      <c r="P145" s="88"/>
      <c r="Q145" s="88"/>
      <c r="R145" s="88"/>
      <c r="S145" s="88"/>
      <c r="T145" s="54"/>
      <c r="Y145" s="54"/>
      <c r="Z145" s="59"/>
      <c r="AA145" s="86"/>
      <c r="AB145" s="96"/>
      <c r="AC145" s="96"/>
      <c r="AD145" s="96"/>
      <c r="AE145" s="96"/>
      <c r="AF145" s="54"/>
      <c r="AG145" s="54"/>
      <c r="AH145" s="10"/>
      <c r="AI145" s="10"/>
      <c r="AJ145" s="10"/>
      <c r="AK145" s="10"/>
      <c r="AL145" s="10"/>
      <c r="AM145" s="10"/>
      <c r="AN145" s="10"/>
      <c r="AO145" s="10"/>
      <c r="AP145" s="10"/>
      <c r="AQ145" s="10"/>
      <c r="AR145" s="10"/>
      <c r="AS145" s="10"/>
      <c r="AT145" s="10"/>
      <c r="AU145" s="10"/>
      <c r="AV145" s="10"/>
      <c r="AW145" s="10"/>
      <c r="AX145" s="10"/>
      <c r="AY145" s="10"/>
      <c r="AZ145" s="10"/>
      <c r="BA145" s="10"/>
      <c r="BB145" s="10"/>
      <c r="BC145" s="10"/>
      <c r="BD145" s="10"/>
      <c r="BE145" s="10"/>
      <c r="BF145" s="10"/>
      <c r="BG145" s="10"/>
      <c r="BH145" s="10"/>
      <c r="BI145" s="10"/>
      <c r="BJ145" s="10"/>
      <c r="BK145" s="10"/>
      <c r="BL145" s="10"/>
      <c r="BM145" s="10"/>
      <c r="BN145" s="10"/>
      <c r="BO145" s="10"/>
      <c r="BP145" s="10"/>
      <c r="BQ145" s="10"/>
    </row>
    <row r="146" spans="1:69" s="13" customFormat="1" ht="12.6" customHeight="1" outlineLevel="1" x14ac:dyDescent="0.15">
      <c r="A146" s="58" t="s">
        <v>133</v>
      </c>
      <c r="B146" s="54"/>
      <c r="C146" s="54"/>
      <c r="D146" s="54"/>
      <c r="E146" s="54"/>
      <c r="F146" s="54"/>
      <c r="G146" s="54"/>
      <c r="H146" s="54"/>
      <c r="I146" s="418"/>
      <c r="J146" s="418"/>
      <c r="K146" s="418"/>
      <c r="L146" s="81"/>
      <c r="M146" s="81"/>
      <c r="N146" s="96"/>
      <c r="O146" s="96"/>
      <c r="P146" s="96"/>
      <c r="Q146" s="96"/>
      <c r="R146" s="96"/>
      <c r="S146" s="96"/>
      <c r="T146" s="96"/>
      <c r="U146" s="96"/>
      <c r="V146" s="96"/>
      <c r="W146" s="86"/>
      <c r="X146" s="54"/>
      <c r="Y146" s="54"/>
      <c r="Z146" s="59"/>
      <c r="AA146" s="86"/>
      <c r="AB146" s="96"/>
      <c r="AC146" s="96"/>
      <c r="AD146" s="96"/>
      <c r="AE146" s="96"/>
      <c r="AF146" s="54"/>
      <c r="AG146" s="54"/>
      <c r="AH146" s="10"/>
      <c r="AI146" s="10"/>
      <c r="AJ146" s="10"/>
      <c r="AK146" s="10"/>
      <c r="AL146" s="10"/>
      <c r="AM146" s="10"/>
      <c r="AN146" s="10"/>
      <c r="AO146" s="10"/>
      <c r="AP146" s="10"/>
      <c r="AQ146" s="10"/>
      <c r="AR146" s="10"/>
      <c r="AS146" s="10"/>
      <c r="AT146" s="10"/>
      <c r="AU146" s="10"/>
      <c r="AV146" s="10"/>
      <c r="AW146" s="10"/>
      <c r="AX146" s="10"/>
      <c r="AY146" s="10"/>
      <c r="AZ146" s="10"/>
      <c r="BA146" s="10"/>
      <c r="BB146" s="10"/>
      <c r="BC146" s="10"/>
      <c r="BD146" s="10"/>
      <c r="BE146" s="10"/>
      <c r="BF146" s="10"/>
      <c r="BG146" s="10"/>
      <c r="BH146" s="10"/>
      <c r="BI146" s="10"/>
      <c r="BJ146" s="10"/>
      <c r="BK146" s="10"/>
      <c r="BL146" s="10"/>
      <c r="BM146" s="10"/>
      <c r="BN146" s="10"/>
      <c r="BO146" s="10"/>
      <c r="BP146" s="10"/>
      <c r="BQ146" s="10"/>
    </row>
    <row r="147" spans="1:69" s="13" customFormat="1" ht="12.6" customHeight="1" outlineLevel="1" x14ac:dyDescent="0.15">
      <c r="A147" s="54" t="s">
        <v>134</v>
      </c>
      <c r="B147" s="59"/>
      <c r="C147" s="59"/>
      <c r="D147" s="54" t="s">
        <v>135</v>
      </c>
      <c r="E147" s="54"/>
      <c r="F147" s="54"/>
      <c r="G147" s="419"/>
      <c r="H147" s="419"/>
      <c r="I147" s="419"/>
      <c r="J147" s="419"/>
      <c r="K147" s="86" t="s">
        <v>31</v>
      </c>
      <c r="L147" s="419"/>
      <c r="M147" s="419"/>
      <c r="N147" s="419"/>
      <c r="O147" s="419"/>
      <c r="P147" s="88"/>
      <c r="Q147" s="88"/>
      <c r="R147" s="88"/>
      <c r="S147" s="88"/>
      <c r="T147" s="54"/>
      <c r="U147" s="54"/>
      <c r="V147" s="54"/>
      <c r="W147" s="86"/>
      <c r="X147" s="54"/>
      <c r="Y147" s="54"/>
      <c r="Z147" s="59"/>
      <c r="AA147" s="86"/>
      <c r="AB147" s="54"/>
      <c r="AC147" s="54"/>
      <c r="AD147" s="96"/>
      <c r="AE147" s="96"/>
      <c r="AF147" s="54"/>
      <c r="AG147" s="54"/>
      <c r="AH147" s="10"/>
      <c r="AI147" s="10"/>
      <c r="AJ147" s="10"/>
      <c r="AK147" s="10"/>
      <c r="AL147" s="10"/>
      <c r="AM147" s="10"/>
      <c r="AN147" s="10"/>
      <c r="AO147" s="10"/>
      <c r="AP147" s="10"/>
      <c r="AQ147" s="10"/>
      <c r="AR147" s="10"/>
      <c r="AS147" s="10"/>
      <c r="AT147" s="10"/>
      <c r="AU147" s="10"/>
      <c r="AV147" s="10"/>
      <c r="AW147" s="10"/>
      <c r="AX147" s="10"/>
      <c r="AY147" s="10"/>
      <c r="AZ147" s="10"/>
      <c r="BA147" s="10"/>
      <c r="BB147" s="10"/>
      <c r="BC147" s="10"/>
      <c r="BD147" s="10"/>
      <c r="BE147" s="10"/>
      <c r="BF147" s="10"/>
      <c r="BG147" s="10"/>
      <c r="BH147" s="10"/>
      <c r="BI147" s="10"/>
      <c r="BJ147" s="10"/>
      <c r="BK147" s="10"/>
      <c r="BL147" s="10"/>
      <c r="BM147" s="10"/>
      <c r="BN147" s="10"/>
      <c r="BO147" s="10"/>
      <c r="BP147" s="10"/>
      <c r="BQ147" s="10"/>
    </row>
    <row r="148" spans="1:69" s="13" customFormat="1" ht="12.6" customHeight="1" outlineLevel="1" x14ac:dyDescent="0.15">
      <c r="A148" s="405" t="s">
        <v>0</v>
      </c>
      <c r="B148" s="406"/>
      <c r="C148" s="406"/>
      <c r="D148" s="406"/>
      <c r="E148" s="406"/>
      <c r="F148" s="406"/>
      <c r="G148" s="406"/>
      <c r="H148" s="406"/>
      <c r="I148" s="406"/>
      <c r="J148" s="406"/>
      <c r="K148" s="406"/>
      <c r="L148" s="405" t="s">
        <v>61</v>
      </c>
      <c r="M148" s="406"/>
      <c r="N148" s="406"/>
      <c r="O148" s="407"/>
      <c r="P148" s="405" t="s">
        <v>32</v>
      </c>
      <c r="Q148" s="406"/>
      <c r="R148" s="406"/>
      <c r="S148" s="406"/>
      <c r="T148" s="406"/>
      <c r="U148" s="406"/>
      <c r="V148" s="406"/>
      <c r="W148" s="406"/>
      <c r="X148" s="406"/>
      <c r="Y148" s="406"/>
      <c r="Z148" s="406"/>
      <c r="AA148" s="406"/>
      <c r="AB148" s="406"/>
      <c r="AC148" s="406"/>
      <c r="AD148" s="406"/>
      <c r="AE148" s="407"/>
      <c r="AF148" s="54"/>
      <c r="AG148" s="54"/>
      <c r="AH148" s="10"/>
      <c r="AI148" s="10"/>
      <c r="AJ148" s="10"/>
      <c r="AK148" s="10"/>
      <c r="AL148" s="10"/>
      <c r="AM148" s="10"/>
      <c r="AN148" s="10"/>
      <c r="AO148" s="10"/>
      <c r="AP148" s="10"/>
      <c r="AQ148" s="10"/>
      <c r="AR148" s="10"/>
      <c r="AS148" s="10"/>
      <c r="AT148" s="10"/>
      <c r="AU148" s="10"/>
      <c r="AV148" s="10"/>
      <c r="AW148" s="10"/>
      <c r="AX148" s="10"/>
      <c r="AY148" s="10"/>
      <c r="AZ148" s="10"/>
      <c r="BA148" s="10"/>
      <c r="BB148" s="10"/>
      <c r="BC148" s="10"/>
      <c r="BD148" s="10"/>
      <c r="BE148" s="10"/>
      <c r="BF148" s="10"/>
      <c r="BG148" s="10"/>
      <c r="BH148" s="10"/>
      <c r="BI148" s="10"/>
      <c r="BJ148" s="10"/>
      <c r="BK148" s="10"/>
      <c r="BL148" s="10"/>
      <c r="BM148" s="10"/>
      <c r="BN148" s="10"/>
      <c r="BO148" s="10"/>
      <c r="BP148" s="10"/>
      <c r="BQ148" s="10"/>
    </row>
    <row r="149" spans="1:69" s="13" customFormat="1" ht="12.6" customHeight="1" outlineLevel="1" x14ac:dyDescent="0.15">
      <c r="A149" s="408" t="s">
        <v>63</v>
      </c>
      <c r="B149" s="92" t="s">
        <v>64</v>
      </c>
      <c r="C149" s="409" t="s">
        <v>136</v>
      </c>
      <c r="D149" s="409"/>
      <c r="E149" s="409"/>
      <c r="F149" s="409"/>
      <c r="G149" s="409"/>
      <c r="H149" s="409"/>
      <c r="I149" s="409"/>
      <c r="J149" s="409"/>
      <c r="K149" s="410"/>
      <c r="L149" s="402">
        <f>ROUNDDOWN(P149*V149*110/100,0)</f>
        <v>11000</v>
      </c>
      <c r="M149" s="403"/>
      <c r="N149" s="403"/>
      <c r="O149" s="404"/>
      <c r="P149" s="411">
        <v>10000</v>
      </c>
      <c r="Q149" s="412"/>
      <c r="R149" s="412"/>
      <c r="S149" s="66"/>
      <c r="T149" s="97" t="s">
        <v>2</v>
      </c>
      <c r="U149" s="97"/>
      <c r="V149" s="82">
        <v>1</v>
      </c>
      <c r="W149" s="65" t="s">
        <v>137</v>
      </c>
      <c r="X149" s="65"/>
      <c r="Y149" s="65"/>
      <c r="Z149" s="67" t="str">
        <f>"＋消費税相当額"</f>
        <v>＋消費税相当額</v>
      </c>
      <c r="AA149" s="67"/>
      <c r="AB149" s="67"/>
      <c r="AC149" s="74"/>
      <c r="AD149" s="103"/>
      <c r="AE149" s="104"/>
      <c r="AF149" s="54"/>
      <c r="AG149" s="54"/>
      <c r="AH149" s="10"/>
      <c r="AI149" s="10"/>
      <c r="AJ149" s="10"/>
      <c r="AK149" s="10"/>
      <c r="AL149" s="10"/>
      <c r="AM149" s="10"/>
      <c r="AN149" s="10"/>
      <c r="AO149" s="10"/>
      <c r="AP149" s="10"/>
      <c r="AQ149" s="10"/>
      <c r="AR149" s="10"/>
      <c r="AS149" s="10"/>
      <c r="AT149" s="10"/>
      <c r="AU149" s="10"/>
      <c r="AV149" s="10"/>
      <c r="AW149" s="10"/>
      <c r="AX149" s="10"/>
      <c r="AY149" s="10"/>
      <c r="AZ149" s="10"/>
      <c r="BA149" s="10"/>
      <c r="BB149" s="10"/>
      <c r="BC149" s="10"/>
      <c r="BD149" s="10"/>
      <c r="BE149" s="10"/>
      <c r="BF149" s="10"/>
      <c r="BG149" s="10"/>
      <c r="BH149" s="10"/>
      <c r="BI149" s="10"/>
      <c r="BJ149" s="10"/>
      <c r="BK149" s="10"/>
      <c r="BL149" s="10"/>
      <c r="BM149" s="10"/>
      <c r="BN149" s="10"/>
      <c r="BO149" s="10"/>
      <c r="BP149" s="10"/>
      <c r="BQ149" s="10"/>
    </row>
    <row r="150" spans="1:69" s="13" customFormat="1" ht="12.6" customHeight="1" outlineLevel="1" x14ac:dyDescent="0.15">
      <c r="A150" s="408"/>
      <c r="B150" s="92" t="s">
        <v>67</v>
      </c>
      <c r="C150" s="409" t="s">
        <v>23</v>
      </c>
      <c r="D150" s="409"/>
      <c r="E150" s="409"/>
      <c r="F150" s="409"/>
      <c r="G150" s="409"/>
      <c r="H150" s="409"/>
      <c r="I150" s="409"/>
      <c r="J150" s="409"/>
      <c r="K150" s="410"/>
      <c r="L150" s="402">
        <f>ROUNDDOWN(L149*$AI$1,0)</f>
        <v>2200</v>
      </c>
      <c r="M150" s="403"/>
      <c r="N150" s="403"/>
      <c r="O150" s="404"/>
      <c r="P150" s="75" t="s">
        <v>121</v>
      </c>
      <c r="Q150" s="76"/>
      <c r="R150" s="65"/>
      <c r="S150" s="65"/>
      <c r="T150" s="66"/>
      <c r="U150" s="66"/>
      <c r="V150" s="63"/>
      <c r="W150" s="74"/>
      <c r="X150" s="63"/>
      <c r="Y150" s="63"/>
      <c r="Z150" s="63"/>
      <c r="AA150" s="63"/>
      <c r="AB150" s="67"/>
      <c r="AC150" s="67"/>
      <c r="AD150" s="67"/>
      <c r="AE150" s="93"/>
      <c r="AF150" s="54"/>
      <c r="AG150" s="54"/>
      <c r="AH150" s="10"/>
      <c r="AI150" s="10"/>
      <c r="AJ150" s="10"/>
      <c r="AK150" s="10"/>
      <c r="AL150" s="10"/>
      <c r="AM150" s="10"/>
      <c r="AN150" s="10"/>
      <c r="AO150" s="10"/>
      <c r="AP150" s="10"/>
      <c r="AQ150" s="10"/>
      <c r="AR150" s="10"/>
      <c r="AS150" s="10"/>
      <c r="AT150" s="10"/>
      <c r="AU150" s="10"/>
      <c r="AV150" s="10"/>
      <c r="AW150" s="10"/>
      <c r="AX150" s="10"/>
      <c r="AY150" s="10"/>
      <c r="AZ150" s="10"/>
      <c r="BA150" s="10"/>
      <c r="BB150" s="10"/>
      <c r="BC150" s="10"/>
      <c r="BD150" s="10"/>
      <c r="BE150" s="10"/>
      <c r="BF150" s="10"/>
      <c r="BG150" s="10"/>
      <c r="BH150" s="10"/>
      <c r="BI150" s="10"/>
      <c r="BJ150" s="10"/>
      <c r="BK150" s="10"/>
      <c r="BL150" s="10"/>
      <c r="BM150" s="10"/>
      <c r="BN150" s="10"/>
      <c r="BO150" s="10"/>
      <c r="BP150" s="10"/>
      <c r="BQ150" s="10"/>
    </row>
    <row r="151" spans="1:69" s="13" customFormat="1" ht="12.6" customHeight="1" outlineLevel="1" x14ac:dyDescent="0.15">
      <c r="A151" s="408"/>
      <c r="B151" s="67" t="s">
        <v>78</v>
      </c>
      <c r="C151" s="67"/>
      <c r="D151" s="67"/>
      <c r="E151" s="67"/>
      <c r="F151" s="67"/>
      <c r="G151" s="67"/>
      <c r="H151" s="67"/>
      <c r="I151" s="67"/>
      <c r="J151" s="67"/>
      <c r="K151" s="103"/>
      <c r="L151" s="402">
        <f>SUM(L149:O150)</f>
        <v>13200</v>
      </c>
      <c r="M151" s="403"/>
      <c r="N151" s="403"/>
      <c r="O151" s="404"/>
      <c r="P151" s="75" t="s">
        <v>117</v>
      </c>
      <c r="Q151" s="76"/>
      <c r="R151" s="65"/>
      <c r="S151" s="65"/>
      <c r="T151" s="66"/>
      <c r="U151" s="66"/>
      <c r="V151" s="63"/>
      <c r="W151" s="63"/>
      <c r="X151" s="63"/>
      <c r="Y151" s="63"/>
      <c r="Z151" s="63"/>
      <c r="AA151" s="63"/>
      <c r="AB151" s="67"/>
      <c r="AC151" s="67"/>
      <c r="AD151" s="67"/>
      <c r="AE151" s="93"/>
      <c r="AF151" s="54"/>
      <c r="AG151" s="54"/>
      <c r="AH151" s="10"/>
      <c r="AI151" s="10"/>
      <c r="AJ151" s="10"/>
      <c r="AK151" s="10"/>
      <c r="AL151" s="10"/>
      <c r="AM151" s="10"/>
      <c r="AN151" s="10"/>
      <c r="AO151" s="10"/>
      <c r="AP151" s="10"/>
      <c r="AQ151" s="10"/>
      <c r="AR151" s="10"/>
      <c r="AS151" s="10"/>
      <c r="AT151" s="10"/>
      <c r="AU151" s="10"/>
      <c r="AV151" s="10"/>
      <c r="AW151" s="10"/>
      <c r="AX151" s="10"/>
      <c r="AY151" s="10"/>
      <c r="AZ151" s="10"/>
      <c r="BA151" s="10"/>
      <c r="BB151" s="10"/>
      <c r="BC151" s="10"/>
      <c r="BD151" s="10"/>
      <c r="BE151" s="10"/>
      <c r="BF151" s="10"/>
      <c r="BG151" s="10"/>
      <c r="BH151" s="10"/>
      <c r="BI151" s="10"/>
      <c r="BJ151" s="10"/>
      <c r="BK151" s="10"/>
      <c r="BL151" s="10"/>
      <c r="BM151" s="10"/>
      <c r="BN151" s="10"/>
      <c r="BO151" s="10"/>
      <c r="BP151" s="10"/>
      <c r="BQ151" s="10"/>
    </row>
    <row r="152" spans="1:69" s="13" customFormat="1" ht="12.6" customHeight="1" outlineLevel="1" x14ac:dyDescent="0.15">
      <c r="A152" s="77" t="s">
        <v>80</v>
      </c>
      <c r="B152" s="67"/>
      <c r="C152" s="67"/>
      <c r="D152" s="67"/>
      <c r="E152" s="67"/>
      <c r="F152" s="67"/>
      <c r="G152" s="67"/>
      <c r="H152" s="67"/>
      <c r="I152" s="67"/>
      <c r="J152" s="67"/>
      <c r="K152" s="103"/>
      <c r="L152" s="402">
        <f>ROUNDDOWN(L151*$AI$2,0)</f>
        <v>3960</v>
      </c>
      <c r="M152" s="403"/>
      <c r="N152" s="403"/>
      <c r="O152" s="404"/>
      <c r="P152" s="75" t="s">
        <v>81</v>
      </c>
      <c r="Q152" s="76"/>
      <c r="R152" s="76"/>
      <c r="S152" s="65"/>
      <c r="T152" s="66"/>
      <c r="U152" s="66"/>
      <c r="V152" s="63"/>
      <c r="W152" s="63"/>
      <c r="X152" s="63"/>
      <c r="Y152" s="63"/>
      <c r="Z152" s="63"/>
      <c r="AA152" s="63"/>
      <c r="AB152" s="67"/>
      <c r="AC152" s="67"/>
      <c r="AD152" s="67"/>
      <c r="AE152" s="93"/>
      <c r="AF152" s="54"/>
      <c r="AG152" s="54"/>
      <c r="AH152" s="10"/>
      <c r="AI152" s="10"/>
      <c r="AJ152" s="10"/>
      <c r="AK152" s="10"/>
      <c r="AL152" s="10"/>
      <c r="AM152" s="10"/>
      <c r="AN152" s="10"/>
      <c r="AO152" s="10"/>
      <c r="AP152" s="10"/>
      <c r="AQ152" s="10"/>
      <c r="AR152" s="10"/>
      <c r="AS152" s="10"/>
      <c r="AT152" s="10"/>
      <c r="AU152" s="10"/>
      <c r="AV152" s="10"/>
      <c r="AW152" s="10"/>
      <c r="AX152" s="10"/>
      <c r="AY152" s="10"/>
      <c r="AZ152" s="10"/>
      <c r="BA152" s="10"/>
      <c r="BB152" s="10"/>
      <c r="BC152" s="10"/>
      <c r="BD152" s="10"/>
      <c r="BE152" s="10"/>
      <c r="BF152" s="10"/>
      <c r="BG152" s="10"/>
      <c r="BH152" s="10"/>
      <c r="BI152" s="10"/>
      <c r="BJ152" s="10"/>
      <c r="BK152" s="10"/>
      <c r="BL152" s="10"/>
      <c r="BM152" s="10"/>
      <c r="BN152" s="10"/>
      <c r="BO152" s="10"/>
      <c r="BP152" s="10"/>
      <c r="BQ152" s="10"/>
    </row>
    <row r="153" spans="1:69" s="13" customFormat="1" ht="12.6" customHeight="1" outlineLevel="1" x14ac:dyDescent="0.15">
      <c r="A153" s="77" t="s">
        <v>88</v>
      </c>
      <c r="B153" s="67"/>
      <c r="C153" s="67"/>
      <c r="D153" s="67"/>
      <c r="E153" s="67"/>
      <c r="F153" s="67"/>
      <c r="G153" s="67"/>
      <c r="H153" s="67"/>
      <c r="I153" s="67"/>
      <c r="J153" s="67"/>
      <c r="K153" s="103"/>
      <c r="L153" s="402">
        <f>SUM(L151:O152)</f>
        <v>17160</v>
      </c>
      <c r="M153" s="403"/>
      <c r="N153" s="403"/>
      <c r="O153" s="404"/>
      <c r="P153" s="77" t="s">
        <v>82</v>
      </c>
      <c r="Q153" s="67"/>
      <c r="R153" s="76"/>
      <c r="S153" s="65"/>
      <c r="T153" s="66"/>
      <c r="U153" s="403">
        <f>ROUNDDOWN(L153/1.1*0.1,0)</f>
        <v>1560</v>
      </c>
      <c r="V153" s="403"/>
      <c r="W153" s="403"/>
      <c r="X153" s="403"/>
      <c r="Y153" s="40"/>
      <c r="Z153" s="40"/>
      <c r="AA153" s="63"/>
      <c r="AB153" s="67"/>
      <c r="AC153" s="67"/>
      <c r="AD153" s="67"/>
      <c r="AE153" s="93"/>
      <c r="AF153" s="54"/>
      <c r="AG153" s="54"/>
      <c r="AH153" s="10"/>
      <c r="AI153" s="10"/>
      <c r="AJ153" s="10"/>
      <c r="AK153" s="10"/>
      <c r="AL153" s="10"/>
      <c r="AM153" s="10"/>
      <c r="AN153" s="10"/>
      <c r="AO153" s="10"/>
      <c r="AP153" s="10"/>
      <c r="AQ153" s="10"/>
      <c r="AR153" s="10"/>
      <c r="AS153" s="10"/>
      <c r="AT153" s="10"/>
      <c r="AU153" s="10"/>
      <c r="AV153" s="10"/>
      <c r="AW153" s="10"/>
      <c r="AX153" s="10"/>
      <c r="AY153" s="10"/>
      <c r="AZ153" s="10"/>
      <c r="BA153" s="10"/>
      <c r="BB153" s="10"/>
      <c r="BC153" s="10"/>
      <c r="BD153" s="10"/>
      <c r="BE153" s="10"/>
      <c r="BF153" s="10"/>
      <c r="BG153" s="10"/>
      <c r="BH153" s="10"/>
      <c r="BI153" s="10"/>
      <c r="BJ153" s="10"/>
      <c r="BK153" s="10"/>
      <c r="BL153" s="10"/>
      <c r="BM153" s="10"/>
      <c r="BN153" s="10"/>
      <c r="BO153" s="10"/>
      <c r="BP153" s="10"/>
      <c r="BQ153" s="10"/>
    </row>
    <row r="154" spans="1:69" s="13" customFormat="1" ht="12.6" customHeight="1" outlineLevel="1" x14ac:dyDescent="0.15">
      <c r="A154" s="414" t="s">
        <v>28</v>
      </c>
      <c r="B154" s="415"/>
      <c r="C154" s="415"/>
      <c r="D154" s="415"/>
      <c r="E154" s="415"/>
      <c r="F154" s="415"/>
      <c r="G154" s="415"/>
      <c r="H154" s="415"/>
      <c r="I154" s="415"/>
      <c r="J154" s="415"/>
      <c r="K154" s="415"/>
      <c r="L154" s="416">
        <f>IF(P154="",0,L153*P154)</f>
        <v>0</v>
      </c>
      <c r="M154" s="417"/>
      <c r="N154" s="403"/>
      <c r="O154" s="404"/>
      <c r="P154" s="105">
        <f>IFERROR(IF($I$146="利用あり",DATEDIF(EOMONTH(G147,-1),EOMONTH(L147,0)+1,"M"),0),"")</f>
        <v>0</v>
      </c>
      <c r="Q154" s="76" t="s">
        <v>138</v>
      </c>
      <c r="R154" s="65"/>
      <c r="S154" s="67"/>
      <c r="T154" s="413" t="s">
        <v>82</v>
      </c>
      <c r="U154" s="413"/>
      <c r="V154" s="413"/>
      <c r="W154" s="413"/>
      <c r="X154" s="413"/>
      <c r="Y154" s="403">
        <f>ROUNDDOWN(L154/1.1*0.1,0)</f>
        <v>0</v>
      </c>
      <c r="Z154" s="403"/>
      <c r="AA154" s="403"/>
      <c r="AB154" s="403"/>
      <c r="AC154" s="67"/>
      <c r="AD154" s="67"/>
      <c r="AE154" s="3"/>
      <c r="AF154" s="10"/>
      <c r="AG154" s="10"/>
      <c r="AH154" s="10"/>
      <c r="AI154" s="10"/>
      <c r="AJ154" s="10"/>
      <c r="AK154" s="10"/>
      <c r="AL154" s="10"/>
      <c r="AM154" s="10"/>
      <c r="AN154" s="10"/>
      <c r="AO154" s="10"/>
      <c r="AP154" s="10"/>
      <c r="AQ154" s="10"/>
      <c r="AR154" s="10"/>
      <c r="AS154" s="10"/>
      <c r="AT154" s="10"/>
      <c r="AU154" s="10"/>
      <c r="AV154" s="10"/>
      <c r="AW154" s="10"/>
      <c r="AX154" s="10"/>
      <c r="AY154" s="10"/>
      <c r="AZ154" s="10"/>
      <c r="BA154" s="10"/>
      <c r="BB154" s="10"/>
      <c r="BC154" s="10"/>
      <c r="BD154" s="10"/>
      <c r="BE154" s="10"/>
      <c r="BF154" s="10"/>
      <c r="BG154" s="10"/>
      <c r="BH154" s="10"/>
      <c r="BI154" s="10"/>
      <c r="BJ154" s="10"/>
      <c r="BK154" s="10"/>
      <c r="BL154" s="10"/>
      <c r="BM154" s="10"/>
      <c r="BN154" s="10"/>
    </row>
    <row r="155" spans="1:69" s="13" customFormat="1" ht="12.6" customHeight="1" outlineLevel="1" x14ac:dyDescent="0.15">
      <c r="A155" s="54" t="s">
        <v>139</v>
      </c>
      <c r="B155" s="86"/>
      <c r="C155" s="86"/>
      <c r="D155" s="86"/>
      <c r="E155" s="86"/>
      <c r="F155" s="86"/>
      <c r="G155" s="86"/>
      <c r="H155" s="86"/>
      <c r="I155" s="86"/>
      <c r="J155" s="86"/>
      <c r="K155" s="86"/>
      <c r="L155" s="81"/>
      <c r="M155" s="81"/>
      <c r="N155" s="81"/>
      <c r="O155" s="96"/>
      <c r="P155" s="88"/>
      <c r="Q155" s="88"/>
      <c r="R155" s="88"/>
      <c r="S155" s="88"/>
      <c r="T155" s="54"/>
      <c r="Y155" s="59"/>
      <c r="Z155" s="59"/>
      <c r="AA155" s="96"/>
      <c r="AB155" s="54"/>
      <c r="AC155" s="54"/>
      <c r="AD155" s="96"/>
      <c r="AE155" s="96"/>
      <c r="AF155" s="54"/>
      <c r="AG155" s="54"/>
      <c r="AH155" s="10"/>
      <c r="AI155" s="10"/>
      <c r="AJ155" s="10"/>
      <c r="AK155" s="10"/>
      <c r="AL155" s="10"/>
      <c r="AM155" s="10"/>
      <c r="AN155" s="10"/>
      <c r="AO155" s="10"/>
      <c r="AP155" s="10"/>
      <c r="AQ155" s="10"/>
      <c r="AR155" s="10"/>
      <c r="AS155" s="10"/>
      <c r="AT155" s="10"/>
      <c r="AU155" s="10"/>
      <c r="AV155" s="10"/>
      <c r="AW155" s="10"/>
      <c r="AX155" s="10"/>
      <c r="AY155" s="10"/>
      <c r="AZ155" s="10"/>
      <c r="BA155" s="10"/>
      <c r="BB155" s="10"/>
      <c r="BC155" s="10"/>
      <c r="BD155" s="10"/>
      <c r="BE155" s="10"/>
      <c r="BF155" s="10"/>
      <c r="BG155" s="10"/>
      <c r="BH155" s="10"/>
      <c r="BI155" s="10"/>
      <c r="BJ155" s="10"/>
      <c r="BK155" s="10"/>
      <c r="BL155" s="10"/>
      <c r="BM155" s="10"/>
      <c r="BN155" s="10"/>
      <c r="BO155" s="10"/>
      <c r="BP155" s="10"/>
      <c r="BQ155" s="10"/>
    </row>
    <row r="156" spans="1:69" s="13" customFormat="1" ht="12.6" customHeight="1" outlineLevel="1" x14ac:dyDescent="0.15">
      <c r="A156" s="405" t="s">
        <v>0</v>
      </c>
      <c r="B156" s="406"/>
      <c r="C156" s="406"/>
      <c r="D156" s="406"/>
      <c r="E156" s="406"/>
      <c r="F156" s="406"/>
      <c r="G156" s="406"/>
      <c r="H156" s="406"/>
      <c r="I156" s="406"/>
      <c r="J156" s="406"/>
      <c r="K156" s="406"/>
      <c r="L156" s="405" t="s">
        <v>61</v>
      </c>
      <c r="M156" s="406"/>
      <c r="N156" s="406"/>
      <c r="O156" s="407"/>
      <c r="P156" s="405" t="s">
        <v>32</v>
      </c>
      <c r="Q156" s="406"/>
      <c r="R156" s="406"/>
      <c r="S156" s="406"/>
      <c r="T156" s="406"/>
      <c r="U156" s="406"/>
      <c r="V156" s="406"/>
      <c r="W156" s="406"/>
      <c r="X156" s="406"/>
      <c r="Y156" s="406"/>
      <c r="Z156" s="406"/>
      <c r="AA156" s="406"/>
      <c r="AB156" s="406"/>
      <c r="AC156" s="406"/>
      <c r="AD156" s="406"/>
      <c r="AE156" s="407"/>
      <c r="AF156" s="54"/>
      <c r="AG156" s="54"/>
      <c r="AH156" s="10"/>
      <c r="AI156" s="10"/>
      <c r="AJ156" s="10"/>
      <c r="AK156" s="10"/>
      <c r="AL156" s="10"/>
      <c r="AM156" s="10"/>
      <c r="AN156" s="10"/>
      <c r="AO156" s="10"/>
      <c r="AP156" s="10"/>
      <c r="AQ156" s="10"/>
      <c r="AR156" s="10"/>
      <c r="AS156" s="10"/>
      <c r="AT156" s="10"/>
      <c r="AU156" s="10"/>
      <c r="AV156" s="10"/>
      <c r="AW156" s="10"/>
      <c r="AX156" s="10"/>
      <c r="AY156" s="10"/>
      <c r="AZ156" s="10"/>
      <c r="BA156" s="10"/>
      <c r="BB156" s="10"/>
      <c r="BC156" s="10"/>
      <c r="BD156" s="10"/>
      <c r="BE156" s="10"/>
      <c r="BF156" s="10"/>
      <c r="BG156" s="10"/>
      <c r="BH156" s="10"/>
      <c r="BI156" s="10"/>
      <c r="BJ156" s="10"/>
      <c r="BK156" s="10"/>
      <c r="BL156" s="10"/>
      <c r="BM156" s="10"/>
      <c r="BN156" s="10"/>
      <c r="BO156" s="10"/>
      <c r="BP156" s="10"/>
      <c r="BQ156" s="10"/>
    </row>
    <row r="157" spans="1:69" s="13" customFormat="1" ht="12.6" customHeight="1" outlineLevel="1" x14ac:dyDescent="0.15">
      <c r="A157" s="408" t="s">
        <v>63</v>
      </c>
      <c r="B157" s="92" t="s">
        <v>64</v>
      </c>
      <c r="C157" s="409" t="s">
        <v>136</v>
      </c>
      <c r="D157" s="409"/>
      <c r="E157" s="409"/>
      <c r="F157" s="409"/>
      <c r="G157" s="409"/>
      <c r="H157" s="409"/>
      <c r="I157" s="409"/>
      <c r="J157" s="409"/>
      <c r="K157" s="410"/>
      <c r="L157" s="402">
        <f>ROUNDDOWN(P157*T157*110/100,0)</f>
        <v>0</v>
      </c>
      <c r="M157" s="403"/>
      <c r="N157" s="403"/>
      <c r="O157" s="404"/>
      <c r="P157" s="411">
        <f>P149*12</f>
        <v>120000</v>
      </c>
      <c r="Q157" s="412"/>
      <c r="R157" s="412"/>
      <c r="S157" s="97" t="s">
        <v>2</v>
      </c>
      <c r="T157" s="82">
        <f>IF($I$146="利用あり",1,0)</f>
        <v>0</v>
      </c>
      <c r="U157" s="106" t="s">
        <v>27</v>
      </c>
      <c r="V157" s="67" t="str">
        <f t="shared" ref="V157" si="11">"＋消費税相当額"</f>
        <v>＋消費税相当額</v>
      </c>
      <c r="W157" s="67"/>
      <c r="X157" s="67"/>
      <c r="Y157" s="67"/>
      <c r="Z157" s="103"/>
      <c r="AA157" s="103"/>
      <c r="AB157" s="103"/>
      <c r="AC157" s="103"/>
      <c r="AD157" s="67"/>
      <c r="AE157" s="93"/>
      <c r="AF157" s="10"/>
      <c r="AG157" s="10"/>
      <c r="AH157" s="10"/>
      <c r="AI157" s="10"/>
      <c r="AJ157" s="10"/>
      <c r="AK157" s="10"/>
      <c r="AL157" s="10"/>
      <c r="AM157" s="10"/>
      <c r="AN157" s="10"/>
      <c r="AO157" s="10"/>
      <c r="AP157" s="10"/>
      <c r="AQ157" s="10"/>
      <c r="AR157" s="10"/>
      <c r="AS157" s="10"/>
      <c r="AT157" s="10"/>
      <c r="AU157" s="10"/>
      <c r="AV157" s="10"/>
      <c r="AW157" s="10"/>
      <c r="AX157" s="10"/>
      <c r="AY157" s="10"/>
      <c r="AZ157" s="10"/>
      <c r="BA157" s="10"/>
      <c r="BB157" s="10"/>
      <c r="BC157" s="10"/>
      <c r="BD157" s="10"/>
      <c r="BE157" s="10"/>
      <c r="BF157" s="10"/>
      <c r="BG157" s="10"/>
      <c r="BH157" s="10"/>
      <c r="BI157" s="10"/>
      <c r="BJ157" s="10"/>
      <c r="BK157" s="10"/>
      <c r="BL157" s="10"/>
      <c r="BM157" s="10"/>
      <c r="BN157" s="10"/>
      <c r="BO157" s="10"/>
    </row>
    <row r="158" spans="1:69" s="13" customFormat="1" ht="12.6" customHeight="1" outlineLevel="1" x14ac:dyDescent="0.15">
      <c r="A158" s="408"/>
      <c r="B158" s="92" t="s">
        <v>67</v>
      </c>
      <c r="C158" s="409" t="s">
        <v>23</v>
      </c>
      <c r="D158" s="409"/>
      <c r="E158" s="409"/>
      <c r="F158" s="409"/>
      <c r="G158" s="409"/>
      <c r="H158" s="409"/>
      <c r="I158" s="409"/>
      <c r="J158" s="409"/>
      <c r="K158" s="410"/>
      <c r="L158" s="402">
        <f>ROUNDDOWN(L157*$AI$1,0)</f>
        <v>0</v>
      </c>
      <c r="M158" s="403"/>
      <c r="N158" s="403"/>
      <c r="O158" s="404"/>
      <c r="P158" s="75" t="s">
        <v>121</v>
      </c>
      <c r="Q158" s="76"/>
      <c r="R158" s="65"/>
      <c r="S158" s="65"/>
      <c r="T158" s="66"/>
      <c r="U158" s="66"/>
      <c r="V158" s="63"/>
      <c r="W158" s="74"/>
      <c r="X158" s="63"/>
      <c r="Y158" s="63"/>
      <c r="Z158" s="63"/>
      <c r="AA158" s="63"/>
      <c r="AB158" s="67"/>
      <c r="AC158" s="67"/>
      <c r="AD158" s="67"/>
      <c r="AE158" s="93"/>
      <c r="AF158" s="54"/>
      <c r="AG158" s="54"/>
      <c r="AH158" s="10"/>
      <c r="AI158" s="10"/>
      <c r="AJ158" s="10"/>
      <c r="AK158" s="10"/>
      <c r="AL158" s="10"/>
      <c r="AM158" s="10"/>
      <c r="AN158" s="10"/>
      <c r="AO158" s="10"/>
      <c r="AP158" s="10"/>
      <c r="AQ158" s="10"/>
      <c r="AR158" s="10"/>
      <c r="AS158" s="10"/>
      <c r="AT158" s="10"/>
      <c r="AU158" s="10"/>
      <c r="AV158" s="10"/>
      <c r="AW158" s="10"/>
      <c r="AX158" s="10"/>
      <c r="AY158" s="10"/>
      <c r="AZ158" s="10"/>
      <c r="BA158" s="10"/>
      <c r="BB158" s="10"/>
      <c r="BC158" s="10"/>
      <c r="BD158" s="10"/>
      <c r="BE158" s="10"/>
      <c r="BF158" s="10"/>
      <c r="BG158" s="10"/>
      <c r="BH158" s="10"/>
      <c r="BI158" s="10"/>
      <c r="BJ158" s="10"/>
      <c r="BK158" s="10"/>
      <c r="BL158" s="10"/>
      <c r="BM158" s="10"/>
      <c r="BN158" s="10"/>
      <c r="BO158" s="10"/>
      <c r="BP158" s="10"/>
      <c r="BQ158" s="10"/>
    </row>
    <row r="159" spans="1:69" s="13" customFormat="1" ht="12.6" customHeight="1" outlineLevel="1" x14ac:dyDescent="0.15">
      <c r="A159" s="408"/>
      <c r="B159" s="67" t="s">
        <v>78</v>
      </c>
      <c r="C159" s="67"/>
      <c r="D159" s="67"/>
      <c r="E159" s="67"/>
      <c r="F159" s="67"/>
      <c r="G159" s="67"/>
      <c r="H159" s="67"/>
      <c r="I159" s="67"/>
      <c r="J159" s="67"/>
      <c r="K159" s="103"/>
      <c r="L159" s="402">
        <f>SUM(L157:O158)</f>
        <v>0</v>
      </c>
      <c r="M159" s="403"/>
      <c r="N159" s="403"/>
      <c r="O159" s="404"/>
      <c r="P159" s="75" t="s">
        <v>117</v>
      </c>
      <c r="Q159" s="76"/>
      <c r="R159" s="65"/>
      <c r="S159" s="65"/>
      <c r="T159" s="66"/>
      <c r="U159" s="66"/>
      <c r="V159" s="63"/>
      <c r="W159" s="63"/>
      <c r="X159" s="63"/>
      <c r="Y159" s="63"/>
      <c r="Z159" s="63"/>
      <c r="AA159" s="63"/>
      <c r="AB159" s="67"/>
      <c r="AC159" s="67"/>
      <c r="AD159" s="67"/>
      <c r="AE159" s="93"/>
      <c r="AF159" s="54"/>
      <c r="AG159" s="54"/>
      <c r="AH159" s="10"/>
      <c r="AI159" s="10"/>
      <c r="AJ159" s="10"/>
      <c r="AK159" s="10"/>
      <c r="AL159" s="10"/>
      <c r="AM159" s="10"/>
      <c r="AN159" s="10"/>
      <c r="AO159" s="10"/>
      <c r="AP159" s="10"/>
      <c r="AQ159" s="10"/>
      <c r="AR159" s="10"/>
      <c r="AS159" s="10"/>
      <c r="AT159" s="10"/>
      <c r="AU159" s="10"/>
      <c r="AV159" s="10"/>
      <c r="AW159" s="10"/>
      <c r="AX159" s="10"/>
      <c r="AY159" s="10"/>
      <c r="AZ159" s="10"/>
      <c r="BA159" s="10"/>
      <c r="BB159" s="10"/>
      <c r="BC159" s="10"/>
      <c r="BD159" s="10"/>
      <c r="BE159" s="10"/>
      <c r="BF159" s="10"/>
      <c r="BG159" s="10"/>
      <c r="BH159" s="10"/>
      <c r="BI159" s="10"/>
      <c r="BJ159" s="10"/>
      <c r="BK159" s="10"/>
      <c r="BL159" s="10"/>
      <c r="BM159" s="10"/>
      <c r="BN159" s="10"/>
      <c r="BO159" s="10"/>
      <c r="BP159" s="10"/>
      <c r="BQ159" s="10"/>
    </row>
    <row r="160" spans="1:69" s="13" customFormat="1" ht="12.6" customHeight="1" outlineLevel="1" x14ac:dyDescent="0.15">
      <c r="A160" s="77" t="s">
        <v>80</v>
      </c>
      <c r="B160" s="67"/>
      <c r="C160" s="67"/>
      <c r="D160" s="67"/>
      <c r="E160" s="67"/>
      <c r="F160" s="67"/>
      <c r="G160" s="67"/>
      <c r="H160" s="67"/>
      <c r="I160" s="67"/>
      <c r="J160" s="67"/>
      <c r="K160" s="103"/>
      <c r="L160" s="402">
        <f>ROUNDDOWN(L159*$AI$2,0)</f>
        <v>0</v>
      </c>
      <c r="M160" s="403"/>
      <c r="N160" s="403"/>
      <c r="O160" s="404"/>
      <c r="P160" s="75" t="s">
        <v>81</v>
      </c>
      <c r="Q160" s="76"/>
      <c r="R160" s="76"/>
      <c r="S160" s="65"/>
      <c r="T160" s="66"/>
      <c r="U160" s="66"/>
      <c r="V160" s="63"/>
      <c r="W160" s="63"/>
      <c r="X160" s="63"/>
      <c r="Y160" s="63"/>
      <c r="Z160" s="63"/>
      <c r="AA160" s="63"/>
      <c r="AB160" s="67"/>
      <c r="AC160" s="67"/>
      <c r="AD160" s="67"/>
      <c r="AE160" s="93"/>
      <c r="AF160" s="54"/>
      <c r="AG160" s="54"/>
      <c r="AH160" s="10"/>
      <c r="AI160" s="10"/>
      <c r="AJ160" s="10"/>
      <c r="AK160" s="10"/>
      <c r="AL160" s="10"/>
      <c r="AM160" s="10"/>
      <c r="AN160" s="10"/>
      <c r="AO160" s="10"/>
      <c r="AP160" s="10"/>
      <c r="AQ160" s="10"/>
      <c r="AR160" s="10"/>
      <c r="AS160" s="10"/>
      <c r="AT160" s="10"/>
      <c r="AU160" s="10"/>
      <c r="AV160" s="10"/>
      <c r="AW160" s="10"/>
      <c r="AX160" s="10"/>
      <c r="AY160" s="10"/>
      <c r="AZ160" s="10"/>
      <c r="BA160" s="10"/>
      <c r="BB160" s="10"/>
      <c r="BC160" s="10"/>
      <c r="BD160" s="10"/>
      <c r="BE160" s="10"/>
      <c r="BF160" s="10"/>
      <c r="BG160" s="10"/>
      <c r="BH160" s="10"/>
      <c r="BI160" s="10"/>
      <c r="BJ160" s="10"/>
      <c r="BK160" s="10"/>
      <c r="BL160" s="10"/>
      <c r="BM160" s="10"/>
      <c r="BN160" s="10"/>
      <c r="BO160" s="10"/>
      <c r="BP160" s="10"/>
      <c r="BQ160" s="10"/>
    </row>
    <row r="161" spans="1:69" s="13" customFormat="1" ht="12.6" customHeight="1" outlineLevel="1" x14ac:dyDescent="0.15">
      <c r="A161" s="77" t="s">
        <v>88</v>
      </c>
      <c r="B161" s="67"/>
      <c r="C161" s="67"/>
      <c r="D161" s="67"/>
      <c r="E161" s="67"/>
      <c r="F161" s="67"/>
      <c r="G161" s="67"/>
      <c r="H161" s="67"/>
      <c r="I161" s="67"/>
      <c r="J161" s="67"/>
      <c r="K161" s="103"/>
      <c r="L161" s="402">
        <f>SUM(L159:O160)</f>
        <v>0</v>
      </c>
      <c r="M161" s="403"/>
      <c r="N161" s="403"/>
      <c r="O161" s="404"/>
      <c r="P161" s="77" t="s">
        <v>82</v>
      </c>
      <c r="Q161" s="67"/>
      <c r="R161" s="76"/>
      <c r="S161" s="65"/>
      <c r="T161" s="66"/>
      <c r="U161" s="403">
        <f>ROUNDDOWN(L161/1.1*0.1,0)</f>
        <v>0</v>
      </c>
      <c r="V161" s="403"/>
      <c r="W161" s="403"/>
      <c r="X161" s="403"/>
      <c r="Y161" s="40"/>
      <c r="Z161" s="40"/>
      <c r="AA161" s="63"/>
      <c r="AB161" s="67"/>
      <c r="AC161" s="67"/>
      <c r="AD161" s="67"/>
      <c r="AE161" s="93"/>
      <c r="AF161" s="54"/>
      <c r="AG161" s="54"/>
      <c r="AH161" s="10"/>
      <c r="AI161" s="10"/>
      <c r="AJ161" s="10"/>
      <c r="AK161" s="10"/>
      <c r="AL161" s="10"/>
      <c r="AM161" s="10"/>
      <c r="AN161" s="10"/>
      <c r="AO161" s="10"/>
      <c r="AP161" s="10"/>
      <c r="AQ161" s="10"/>
      <c r="AR161" s="10"/>
      <c r="AS161" s="10"/>
      <c r="AT161" s="10"/>
      <c r="AU161" s="10"/>
      <c r="AV161" s="10"/>
      <c r="AW161" s="10"/>
      <c r="AX161" s="10"/>
      <c r="AY161" s="10"/>
      <c r="AZ161" s="10"/>
      <c r="BA161" s="10"/>
      <c r="BB161" s="10"/>
      <c r="BC161" s="10"/>
      <c r="BD161" s="10"/>
      <c r="BE161" s="10"/>
      <c r="BF161" s="10"/>
      <c r="BG161" s="10"/>
      <c r="BH161" s="10"/>
      <c r="BI161" s="10"/>
      <c r="BJ161" s="10"/>
      <c r="BK161" s="10"/>
      <c r="BL161" s="10"/>
      <c r="BM161" s="10"/>
      <c r="BN161" s="10"/>
      <c r="BO161" s="10"/>
      <c r="BP161" s="10"/>
      <c r="BQ161" s="10"/>
    </row>
    <row r="162" spans="1:69" s="13" customFormat="1" ht="12.6" customHeight="1" outlineLevel="1" x14ac:dyDescent="0.15">
      <c r="A162" s="77" t="s">
        <v>28</v>
      </c>
      <c r="B162" s="67"/>
      <c r="C162" s="67"/>
      <c r="D162" s="67"/>
      <c r="E162" s="67"/>
      <c r="F162" s="67"/>
      <c r="G162" s="67"/>
      <c r="H162" s="67"/>
      <c r="I162" s="67"/>
      <c r="J162" s="67"/>
      <c r="K162" s="103"/>
      <c r="L162" s="402">
        <f>IFERROR(IF(P162="",0,L161*P162),0)</f>
        <v>0</v>
      </c>
      <c r="M162" s="403"/>
      <c r="N162" s="403"/>
      <c r="O162" s="404"/>
      <c r="P162" s="107">
        <f>IFERROR(IF($I$146="利用あり",Z4-P4,0),"")</f>
        <v>0</v>
      </c>
      <c r="Q162" s="76" t="s">
        <v>140</v>
      </c>
      <c r="R162" s="65"/>
      <c r="S162" s="413" t="s">
        <v>82</v>
      </c>
      <c r="T162" s="413"/>
      <c r="U162" s="413"/>
      <c r="V162" s="413"/>
      <c r="W162" s="413"/>
      <c r="X162" s="403">
        <f>ROUNDDOWN(L162/1.1*0.1,0)</f>
        <v>0</v>
      </c>
      <c r="Y162" s="403"/>
      <c r="Z162" s="403"/>
      <c r="AA162" s="403"/>
      <c r="AB162" s="67"/>
      <c r="AC162" s="67"/>
      <c r="AD162" s="2"/>
      <c r="AE162" s="3"/>
      <c r="AF162" s="10"/>
      <c r="AG162" s="10"/>
      <c r="AH162" s="10"/>
      <c r="AI162" s="10"/>
      <c r="AJ162" s="10"/>
      <c r="AK162" s="10"/>
      <c r="AL162" s="10"/>
      <c r="AM162" s="10"/>
      <c r="AN162" s="10"/>
      <c r="AO162" s="10"/>
      <c r="AP162" s="10"/>
      <c r="AQ162" s="10"/>
      <c r="AR162" s="10"/>
      <c r="AS162" s="10"/>
      <c r="AT162" s="10"/>
      <c r="AU162" s="10"/>
      <c r="AV162" s="10"/>
      <c r="AW162" s="10"/>
      <c r="AX162" s="10"/>
      <c r="AY162" s="10"/>
      <c r="AZ162" s="10"/>
      <c r="BA162" s="10"/>
      <c r="BB162" s="10"/>
      <c r="BC162" s="10"/>
      <c r="BD162" s="10"/>
      <c r="BE162" s="10"/>
      <c r="BF162" s="10"/>
      <c r="BG162" s="10"/>
      <c r="BH162" s="10"/>
      <c r="BI162" s="10"/>
      <c r="BJ162" s="10"/>
      <c r="BK162" s="10"/>
      <c r="BL162" s="10"/>
      <c r="BM162" s="10"/>
    </row>
    <row r="163" spans="1:69" s="13" customFormat="1" ht="12.6" customHeight="1" outlineLevel="1" x14ac:dyDescent="0.15">
      <c r="A163" s="108"/>
      <c r="B163" s="59"/>
      <c r="C163" s="59"/>
      <c r="D163" s="59"/>
      <c r="E163" s="59"/>
      <c r="F163" s="59"/>
      <c r="G163" s="59"/>
      <c r="H163" s="59"/>
      <c r="I163" s="59"/>
      <c r="J163" s="59"/>
      <c r="K163" s="59"/>
      <c r="L163" s="81"/>
      <c r="M163" s="81"/>
      <c r="N163" s="81"/>
      <c r="O163" s="96"/>
      <c r="P163" s="88"/>
      <c r="Q163" s="88"/>
      <c r="R163" s="88"/>
      <c r="S163" s="88"/>
      <c r="T163" s="54"/>
      <c r="Y163" s="86"/>
      <c r="Z163" s="96"/>
      <c r="AA163" s="86"/>
      <c r="AB163" s="96"/>
      <c r="AC163" s="96"/>
      <c r="AD163" s="96"/>
      <c r="AE163" s="96"/>
      <c r="AF163" s="54"/>
      <c r="AG163" s="54"/>
      <c r="AH163" s="10"/>
      <c r="AI163" s="10"/>
      <c r="AJ163" s="10"/>
      <c r="AK163" s="10"/>
      <c r="AL163" s="10"/>
      <c r="AM163" s="10"/>
      <c r="AN163" s="10"/>
      <c r="AO163" s="10"/>
      <c r="AP163" s="10"/>
      <c r="AQ163" s="10"/>
      <c r="AR163" s="10"/>
      <c r="AS163" s="10"/>
      <c r="AT163" s="10"/>
      <c r="AU163" s="10"/>
      <c r="AV163" s="10"/>
      <c r="AW163" s="10"/>
      <c r="AX163" s="10"/>
      <c r="AY163" s="10"/>
      <c r="AZ163" s="10"/>
      <c r="BA163" s="10"/>
      <c r="BB163" s="10"/>
      <c r="BC163" s="10"/>
      <c r="BD163" s="10"/>
      <c r="BE163" s="10"/>
      <c r="BF163" s="10"/>
      <c r="BG163" s="10"/>
      <c r="BH163" s="10"/>
      <c r="BI163" s="10"/>
      <c r="BJ163" s="10"/>
      <c r="BK163" s="10"/>
      <c r="BL163" s="10"/>
      <c r="BM163" s="10"/>
      <c r="BN163" s="10"/>
      <c r="BO163" s="10"/>
      <c r="BP163" s="10"/>
      <c r="BQ163" s="10"/>
    </row>
    <row r="164" spans="1:69" s="13" customFormat="1" ht="12.6" customHeight="1" x14ac:dyDescent="0.15">
      <c r="A164" s="58" t="s">
        <v>141</v>
      </c>
      <c r="B164" s="59"/>
      <c r="C164" s="59"/>
      <c r="D164" s="59"/>
      <c r="E164" s="59"/>
      <c r="F164" s="59"/>
      <c r="G164" s="59"/>
      <c r="H164" s="59"/>
      <c r="I164" s="59"/>
      <c r="J164" s="59"/>
      <c r="K164" s="59"/>
      <c r="L164" s="81"/>
      <c r="M164" s="81"/>
      <c r="N164" s="81"/>
      <c r="O164" s="96"/>
      <c r="P164" s="88"/>
      <c r="Q164" s="88"/>
      <c r="R164" s="88"/>
      <c r="S164" s="88"/>
      <c r="T164" s="54"/>
      <c r="U164" s="54"/>
      <c r="V164" s="95"/>
      <c r="W164" s="109"/>
      <c r="X164" s="86"/>
      <c r="Y164" s="86"/>
      <c r="Z164" s="96"/>
      <c r="AA164" s="86"/>
      <c r="AB164" s="96"/>
      <c r="AC164" s="96"/>
      <c r="AD164" s="96"/>
      <c r="AE164" s="96"/>
      <c r="AF164" s="54"/>
      <c r="AG164" s="54"/>
      <c r="AH164" s="10"/>
      <c r="AI164" s="10"/>
      <c r="AJ164" s="10"/>
      <c r="AK164" s="10"/>
      <c r="AL164" s="10"/>
      <c r="AM164" s="10"/>
      <c r="AN164" s="10"/>
      <c r="AO164" s="10"/>
      <c r="AP164" s="10"/>
      <c r="AQ164" s="10"/>
      <c r="AR164" s="10"/>
      <c r="AS164" s="10"/>
      <c r="AT164" s="10"/>
      <c r="AU164" s="10"/>
      <c r="AV164" s="10"/>
      <c r="AW164" s="10"/>
      <c r="AX164" s="10"/>
      <c r="AY164" s="10"/>
      <c r="AZ164" s="10"/>
      <c r="BA164" s="10"/>
      <c r="BB164" s="10"/>
      <c r="BC164" s="10"/>
      <c r="BD164" s="10"/>
      <c r="BE164" s="10"/>
      <c r="BF164" s="10"/>
      <c r="BG164" s="10"/>
      <c r="BH164" s="10"/>
      <c r="BI164" s="10"/>
      <c r="BJ164" s="10"/>
      <c r="BK164" s="10"/>
      <c r="BL164" s="10"/>
      <c r="BM164" s="10"/>
      <c r="BN164" s="10"/>
      <c r="BO164" s="10"/>
      <c r="BP164" s="10"/>
      <c r="BQ164" s="10"/>
    </row>
    <row r="165" spans="1:69" s="13" customFormat="1" ht="12.6" customHeight="1" x14ac:dyDescent="0.15">
      <c r="A165" s="405" t="s">
        <v>0</v>
      </c>
      <c r="B165" s="406"/>
      <c r="C165" s="406"/>
      <c r="D165" s="406"/>
      <c r="E165" s="406"/>
      <c r="F165" s="406"/>
      <c r="G165" s="406"/>
      <c r="H165" s="406"/>
      <c r="I165" s="406"/>
      <c r="J165" s="406"/>
      <c r="K165" s="406"/>
      <c r="L165" s="405" t="s">
        <v>61</v>
      </c>
      <c r="M165" s="406"/>
      <c r="N165" s="406"/>
      <c r="O165" s="407"/>
      <c r="P165" s="405" t="s">
        <v>32</v>
      </c>
      <c r="Q165" s="406"/>
      <c r="R165" s="406"/>
      <c r="S165" s="406"/>
      <c r="T165" s="406"/>
      <c r="U165" s="406"/>
      <c r="V165" s="406"/>
      <c r="W165" s="406"/>
      <c r="X165" s="406"/>
      <c r="Y165" s="406"/>
      <c r="Z165" s="406"/>
      <c r="AA165" s="406"/>
      <c r="AB165" s="406"/>
      <c r="AC165" s="406"/>
      <c r="AD165" s="406"/>
      <c r="AE165" s="407"/>
      <c r="AF165" s="54"/>
      <c r="AG165" s="54"/>
      <c r="AH165" s="10"/>
      <c r="AI165" s="10"/>
      <c r="AJ165" s="10"/>
      <c r="AK165" s="10"/>
      <c r="AL165" s="10"/>
      <c r="AM165" s="10"/>
      <c r="AN165" s="10"/>
      <c r="AO165" s="10"/>
      <c r="AP165" s="10"/>
      <c r="AQ165" s="10"/>
      <c r="AR165" s="10"/>
      <c r="AS165" s="10"/>
      <c r="AT165" s="10"/>
      <c r="AU165" s="10"/>
      <c r="AV165" s="10"/>
      <c r="AW165" s="10"/>
      <c r="AX165" s="10"/>
      <c r="AY165" s="10"/>
      <c r="AZ165" s="10"/>
      <c r="BA165" s="10"/>
      <c r="BB165" s="10"/>
      <c r="BC165" s="10"/>
      <c r="BD165" s="10"/>
      <c r="BE165" s="10"/>
      <c r="BF165" s="10"/>
      <c r="BG165" s="10"/>
      <c r="BH165" s="10"/>
      <c r="BI165" s="10"/>
      <c r="BJ165" s="10"/>
      <c r="BK165" s="10"/>
      <c r="BL165" s="10"/>
      <c r="BM165" s="10"/>
      <c r="BN165" s="10"/>
      <c r="BO165" s="10"/>
      <c r="BP165" s="10"/>
      <c r="BQ165" s="10"/>
    </row>
    <row r="166" spans="1:69" s="13" customFormat="1" ht="12.6" customHeight="1" x14ac:dyDescent="0.15">
      <c r="A166" s="408" t="s">
        <v>63</v>
      </c>
      <c r="B166" s="92" t="s">
        <v>64</v>
      </c>
      <c r="C166" s="409" t="s">
        <v>142</v>
      </c>
      <c r="D166" s="409"/>
      <c r="E166" s="409"/>
      <c r="F166" s="409"/>
      <c r="G166" s="409"/>
      <c r="H166" s="409"/>
      <c r="I166" s="409"/>
      <c r="J166" s="409"/>
      <c r="K166" s="410"/>
      <c r="L166" s="402">
        <f>ROUNDDOWN(P166*T166*W166*110/100,0)</f>
        <v>33000</v>
      </c>
      <c r="M166" s="403"/>
      <c r="N166" s="403"/>
      <c r="O166" s="404"/>
      <c r="P166" s="411">
        <v>30000</v>
      </c>
      <c r="Q166" s="412"/>
      <c r="R166" s="412"/>
      <c r="S166" s="97" t="s">
        <v>2</v>
      </c>
      <c r="T166" s="67">
        <v>1</v>
      </c>
      <c r="U166" s="74" t="s">
        <v>4</v>
      </c>
      <c r="V166" s="97" t="s">
        <v>2</v>
      </c>
      <c r="W166" s="82">
        <v>1</v>
      </c>
      <c r="X166" s="65" t="s">
        <v>137</v>
      </c>
      <c r="Y166" s="67" t="str">
        <f t="shared" ref="Y166" si="12">"＋消費税相当額"</f>
        <v>＋消費税相当額</v>
      </c>
      <c r="Z166" s="67"/>
      <c r="AA166" s="67"/>
      <c r="AB166" s="67"/>
      <c r="AC166" s="67"/>
      <c r="AD166" s="67"/>
      <c r="AE166" s="3"/>
      <c r="AF166" s="10"/>
      <c r="AG166" s="10"/>
      <c r="AH166" s="10"/>
      <c r="AI166" s="10"/>
      <c r="AJ166" s="10"/>
      <c r="AK166" s="10"/>
      <c r="AL166" s="10"/>
      <c r="AM166" s="10"/>
      <c r="AN166" s="10"/>
      <c r="AO166" s="10"/>
      <c r="AP166" s="10"/>
      <c r="AQ166" s="10"/>
      <c r="AR166" s="10"/>
      <c r="AS166" s="10"/>
      <c r="AT166" s="10"/>
      <c r="AU166" s="10"/>
      <c r="AV166" s="10"/>
      <c r="AW166" s="10"/>
      <c r="AX166" s="10"/>
      <c r="AY166" s="10"/>
      <c r="AZ166" s="10"/>
      <c r="BA166" s="10"/>
      <c r="BB166" s="10"/>
      <c r="BC166" s="10"/>
      <c r="BD166" s="10"/>
      <c r="BE166" s="10"/>
      <c r="BF166" s="10"/>
      <c r="BG166" s="10"/>
      <c r="BH166" s="10"/>
      <c r="BI166" s="10"/>
      <c r="BJ166" s="10"/>
      <c r="BK166" s="10"/>
      <c r="BL166" s="10"/>
      <c r="BM166" s="10"/>
      <c r="BN166" s="10"/>
    </row>
    <row r="167" spans="1:69" s="13" customFormat="1" ht="12.6" customHeight="1" x14ac:dyDescent="0.15">
      <c r="A167" s="408"/>
      <c r="B167" s="92" t="s">
        <v>67</v>
      </c>
      <c r="C167" s="409" t="s">
        <v>23</v>
      </c>
      <c r="D167" s="409"/>
      <c r="E167" s="409"/>
      <c r="F167" s="409"/>
      <c r="G167" s="409"/>
      <c r="H167" s="409"/>
      <c r="I167" s="409"/>
      <c r="J167" s="409"/>
      <c r="K167" s="410"/>
      <c r="L167" s="402">
        <f>ROUNDDOWN(L166*$AI$1,0)</f>
        <v>6600</v>
      </c>
      <c r="M167" s="403"/>
      <c r="N167" s="403"/>
      <c r="O167" s="404"/>
      <c r="P167" s="75" t="s">
        <v>121</v>
      </c>
      <c r="Q167" s="76"/>
      <c r="R167" s="65"/>
      <c r="S167" s="65"/>
      <c r="T167" s="66"/>
      <c r="U167" s="66"/>
      <c r="V167" s="63"/>
      <c r="W167" s="74"/>
      <c r="X167" s="63"/>
      <c r="Y167" s="63"/>
      <c r="Z167" s="63"/>
      <c r="AA167" s="63"/>
      <c r="AB167" s="67"/>
      <c r="AC167" s="67"/>
      <c r="AD167" s="67"/>
      <c r="AE167" s="93"/>
      <c r="AF167" s="54"/>
      <c r="AG167" s="54"/>
      <c r="AH167" s="10"/>
      <c r="AI167" s="10"/>
      <c r="AJ167" s="10"/>
      <c r="AK167" s="10"/>
      <c r="AL167" s="10"/>
      <c r="AM167" s="10"/>
      <c r="AN167" s="10"/>
      <c r="AO167" s="10"/>
      <c r="AP167" s="10"/>
      <c r="AQ167" s="10"/>
      <c r="AR167" s="10"/>
      <c r="AS167" s="10"/>
      <c r="AT167" s="10"/>
      <c r="AU167" s="10"/>
      <c r="AV167" s="10"/>
      <c r="AW167" s="10"/>
      <c r="AX167" s="10"/>
      <c r="AY167" s="10"/>
      <c r="AZ167" s="10"/>
      <c r="BA167" s="10"/>
      <c r="BB167" s="10"/>
      <c r="BC167" s="10"/>
      <c r="BD167" s="10"/>
      <c r="BE167" s="10"/>
      <c r="BF167" s="10"/>
      <c r="BG167" s="10"/>
      <c r="BH167" s="10"/>
      <c r="BI167" s="10"/>
      <c r="BJ167" s="10"/>
      <c r="BK167" s="10"/>
      <c r="BL167" s="10"/>
      <c r="BM167" s="10"/>
      <c r="BN167" s="10"/>
      <c r="BO167" s="10"/>
      <c r="BP167" s="10"/>
      <c r="BQ167" s="10"/>
    </row>
    <row r="168" spans="1:69" ht="12.6" customHeight="1" x14ac:dyDescent="0.15">
      <c r="A168" s="408"/>
      <c r="B168" s="67" t="s">
        <v>78</v>
      </c>
      <c r="C168" s="67"/>
      <c r="D168" s="67"/>
      <c r="E168" s="67"/>
      <c r="F168" s="67"/>
      <c r="G168" s="67"/>
      <c r="H168" s="67"/>
      <c r="I168" s="67"/>
      <c r="J168" s="67"/>
      <c r="K168" s="67"/>
      <c r="L168" s="402">
        <f>SUM(L166:O167)</f>
        <v>39600</v>
      </c>
      <c r="M168" s="403"/>
      <c r="N168" s="403"/>
      <c r="O168" s="404"/>
      <c r="P168" s="75" t="s">
        <v>117</v>
      </c>
      <c r="Q168" s="76"/>
      <c r="R168" s="65"/>
      <c r="S168" s="65"/>
      <c r="T168" s="66"/>
      <c r="U168" s="66"/>
      <c r="V168" s="63"/>
      <c r="W168" s="63"/>
      <c r="X168" s="63"/>
      <c r="Y168" s="63"/>
      <c r="Z168" s="63"/>
      <c r="AA168" s="63"/>
      <c r="AB168" s="67"/>
      <c r="AC168" s="67"/>
      <c r="AD168" s="67"/>
      <c r="AE168" s="93"/>
      <c r="AF168" s="54"/>
      <c r="AG168" s="54"/>
      <c r="AH168" s="10"/>
      <c r="AI168" s="10"/>
      <c r="AJ168" s="10"/>
    </row>
    <row r="169" spans="1:69" ht="12.6" customHeight="1" x14ac:dyDescent="0.15">
      <c r="A169" s="77" t="s">
        <v>80</v>
      </c>
      <c r="B169" s="67"/>
      <c r="C169" s="67"/>
      <c r="D169" s="67"/>
      <c r="E169" s="67"/>
      <c r="F169" s="67"/>
      <c r="G169" s="67"/>
      <c r="H169" s="67"/>
      <c r="I169" s="67"/>
      <c r="J169" s="67"/>
      <c r="K169" s="67"/>
      <c r="L169" s="402">
        <f>ROUNDDOWN(L168*$AI$2,0)</f>
        <v>11880</v>
      </c>
      <c r="M169" s="403"/>
      <c r="N169" s="403"/>
      <c r="O169" s="404"/>
      <c r="P169" s="75" t="s">
        <v>81</v>
      </c>
      <c r="Q169" s="76"/>
      <c r="R169" s="76"/>
      <c r="S169" s="65"/>
      <c r="T169" s="66"/>
      <c r="U169" s="66"/>
      <c r="V169" s="63"/>
      <c r="W169" s="63"/>
      <c r="X169" s="63"/>
      <c r="Y169" s="63"/>
      <c r="Z169" s="63"/>
      <c r="AA169" s="63"/>
      <c r="AB169" s="67"/>
      <c r="AC169" s="67"/>
      <c r="AD169" s="67"/>
      <c r="AE169" s="93"/>
      <c r="AF169" s="54"/>
      <c r="AG169" s="54"/>
      <c r="AH169" s="10"/>
      <c r="AI169" s="10"/>
      <c r="AJ169" s="10"/>
    </row>
    <row r="170" spans="1:69" ht="12.6" customHeight="1" x14ac:dyDescent="0.15">
      <c r="A170" s="77" t="s">
        <v>88</v>
      </c>
      <c r="B170" s="67"/>
      <c r="C170" s="67"/>
      <c r="D170" s="67"/>
      <c r="E170" s="67"/>
      <c r="F170" s="67"/>
      <c r="G170" s="67"/>
      <c r="H170" s="67"/>
      <c r="I170" s="67"/>
      <c r="J170" s="67"/>
      <c r="K170" s="67"/>
      <c r="L170" s="402">
        <f>SUM(L168:O169)</f>
        <v>51480</v>
      </c>
      <c r="M170" s="403"/>
      <c r="N170" s="403"/>
      <c r="O170" s="404"/>
      <c r="P170" s="77" t="s">
        <v>82</v>
      </c>
      <c r="Q170" s="67"/>
      <c r="R170" s="76"/>
      <c r="S170" s="65"/>
      <c r="T170" s="66"/>
      <c r="U170" s="403">
        <f>ROUNDDOWN(L170/1.1*0.1,0)</f>
        <v>4680</v>
      </c>
      <c r="V170" s="403"/>
      <c r="W170" s="403"/>
      <c r="X170" s="403"/>
      <c r="Y170" s="11"/>
      <c r="Z170" s="11"/>
      <c r="AA170" s="63"/>
      <c r="AB170" s="67"/>
      <c r="AC170" s="67"/>
      <c r="AD170" s="67"/>
      <c r="AE170" s="93"/>
      <c r="AF170" s="54"/>
      <c r="AG170" s="54"/>
      <c r="AH170" s="10"/>
      <c r="AI170" s="10"/>
      <c r="AJ170" s="10"/>
    </row>
    <row r="171" spans="1:69" ht="12.6" customHeight="1" x14ac:dyDescent="0.15">
      <c r="A171" s="77" t="s">
        <v>28</v>
      </c>
      <c r="B171" s="67"/>
      <c r="C171" s="67"/>
      <c r="D171" s="67"/>
      <c r="E171" s="67"/>
      <c r="F171" s="67"/>
      <c r="G171" s="67"/>
      <c r="H171" s="67"/>
      <c r="I171" s="67"/>
      <c r="J171" s="67"/>
      <c r="K171" s="67"/>
      <c r="L171" s="402">
        <f>L170*P171*S171</f>
        <v>0</v>
      </c>
      <c r="M171" s="403"/>
      <c r="N171" s="403"/>
      <c r="O171" s="404"/>
      <c r="P171" s="67">
        <f>'ポイント表(Ver.2.0)'!$C$10</f>
        <v>0</v>
      </c>
      <c r="Q171" s="74" t="s">
        <v>4</v>
      </c>
      <c r="R171" s="97" t="s">
        <v>2</v>
      </c>
      <c r="S171" s="82">
        <v>1</v>
      </c>
      <c r="T171" s="76" t="s">
        <v>143</v>
      </c>
      <c r="U171" s="82"/>
      <c r="V171" s="11"/>
      <c r="W171" s="67" t="s">
        <v>82</v>
      </c>
      <c r="X171" s="67"/>
      <c r="Y171" s="67"/>
      <c r="Z171" s="67"/>
      <c r="AA171" s="67"/>
      <c r="AB171" s="403">
        <f>ROUNDDOWN(L171/1.1*0.1,0)</f>
        <v>0</v>
      </c>
      <c r="AC171" s="403"/>
      <c r="AD171" s="403"/>
      <c r="AE171" s="404"/>
      <c r="AF171" s="54"/>
      <c r="AG171" s="54"/>
      <c r="AH171" s="10"/>
      <c r="AI171" s="10"/>
      <c r="AJ171" s="10"/>
    </row>
    <row r="172" spans="1:69" ht="12.6" customHeight="1" x14ac:dyDescent="0.15">
      <c r="B172" s="10"/>
      <c r="O172" s="14"/>
      <c r="P172" s="15"/>
      <c r="Q172" s="15"/>
      <c r="R172" s="4"/>
    </row>
  </sheetData>
  <mergeCells count="372">
    <mergeCell ref="A1:AE2"/>
    <mergeCell ref="AF1:AH1"/>
    <mergeCell ref="AI1:AK1"/>
    <mergeCell ref="AL1:AN1"/>
    <mergeCell ref="AO1:AQ1"/>
    <mergeCell ref="AF2:AH2"/>
    <mergeCell ref="AI2:AK2"/>
    <mergeCell ref="AL2:AN2"/>
    <mergeCell ref="AO2:AQ2"/>
    <mergeCell ref="M6:R6"/>
    <mergeCell ref="Y6:AA6"/>
    <mergeCell ref="M8:R8"/>
    <mergeCell ref="Y8:AA8"/>
    <mergeCell ref="D9:AB9"/>
    <mergeCell ref="A12:K12"/>
    <mergeCell ref="L12:O12"/>
    <mergeCell ref="P12:AE12"/>
    <mergeCell ref="AC3:AE3"/>
    <mergeCell ref="I4:K4"/>
    <mergeCell ref="L4:O4"/>
    <mergeCell ref="P4:Q4"/>
    <mergeCell ref="S4:U4"/>
    <mergeCell ref="V4:Y4"/>
    <mergeCell ref="Z4:AA4"/>
    <mergeCell ref="AC4:AE4"/>
    <mergeCell ref="A3:C3"/>
    <mergeCell ref="D3:G3"/>
    <mergeCell ref="I3:K3"/>
    <mergeCell ref="L3:O3"/>
    <mergeCell ref="P3:R3"/>
    <mergeCell ref="S3:AB3"/>
    <mergeCell ref="C16:K16"/>
    <mergeCell ref="L16:O16"/>
    <mergeCell ref="P16:R16"/>
    <mergeCell ref="C17:K17"/>
    <mergeCell ref="L17:O17"/>
    <mergeCell ref="P17:R17"/>
    <mergeCell ref="A13:A20"/>
    <mergeCell ref="C13:K13"/>
    <mergeCell ref="L13:O13"/>
    <mergeCell ref="P13:R13"/>
    <mergeCell ref="C14:K14"/>
    <mergeCell ref="L14:O14"/>
    <mergeCell ref="P14:R14"/>
    <mergeCell ref="C15:K15"/>
    <mergeCell ref="L15:O15"/>
    <mergeCell ref="P15:R15"/>
    <mergeCell ref="L21:O21"/>
    <mergeCell ref="L22:O22"/>
    <mergeCell ref="U22:X22"/>
    <mergeCell ref="A25:K25"/>
    <mergeCell ref="L25:O25"/>
    <mergeCell ref="P25:AE25"/>
    <mergeCell ref="C18:K18"/>
    <mergeCell ref="L18:O18"/>
    <mergeCell ref="P18:R18"/>
    <mergeCell ref="C19:K19"/>
    <mergeCell ref="L19:O19"/>
    <mergeCell ref="L20:O20"/>
    <mergeCell ref="A26:A32"/>
    <mergeCell ref="C26:K26"/>
    <mergeCell ref="L26:O26"/>
    <mergeCell ref="P26:R26"/>
    <mergeCell ref="C27:K27"/>
    <mergeCell ref="L27:O27"/>
    <mergeCell ref="P27:R27"/>
    <mergeCell ref="C28:K28"/>
    <mergeCell ref="L28:O28"/>
    <mergeCell ref="P28:R28"/>
    <mergeCell ref="C31:K31"/>
    <mergeCell ref="L31:O31"/>
    <mergeCell ref="L32:O32"/>
    <mergeCell ref="L33:O33"/>
    <mergeCell ref="L34:O34"/>
    <mergeCell ref="U34:X34"/>
    <mergeCell ref="C29:K29"/>
    <mergeCell ref="L29:O29"/>
    <mergeCell ref="P29:R29"/>
    <mergeCell ref="C30:K30"/>
    <mergeCell ref="L30:O30"/>
    <mergeCell ref="P30:R30"/>
    <mergeCell ref="L41:O41"/>
    <mergeCell ref="L42:O42"/>
    <mergeCell ref="L43:O43"/>
    <mergeCell ref="L44:O44"/>
    <mergeCell ref="U44:X44"/>
    <mergeCell ref="A47:K47"/>
    <mergeCell ref="L47:O47"/>
    <mergeCell ref="P47:AE47"/>
    <mergeCell ref="A38:K38"/>
    <mergeCell ref="L38:O38"/>
    <mergeCell ref="P38:AE38"/>
    <mergeCell ref="A39:A42"/>
    <mergeCell ref="C39:K39"/>
    <mergeCell ref="L39:O39"/>
    <mergeCell ref="P39:R39"/>
    <mergeCell ref="C40:K40"/>
    <mergeCell ref="L40:O40"/>
    <mergeCell ref="P40:R40"/>
    <mergeCell ref="L52:O52"/>
    <mergeCell ref="L53:O53"/>
    <mergeCell ref="U53:X53"/>
    <mergeCell ref="A56:K56"/>
    <mergeCell ref="L56:O56"/>
    <mergeCell ref="P56:AE56"/>
    <mergeCell ref="A48:A51"/>
    <mergeCell ref="C48:K48"/>
    <mergeCell ref="L48:O48"/>
    <mergeCell ref="P48:R48"/>
    <mergeCell ref="C49:K49"/>
    <mergeCell ref="L49:O49"/>
    <mergeCell ref="P49:R49"/>
    <mergeCell ref="L50:O50"/>
    <mergeCell ref="L51:O51"/>
    <mergeCell ref="C60:K60"/>
    <mergeCell ref="L60:O60"/>
    <mergeCell ref="P60:R60"/>
    <mergeCell ref="C61:K61"/>
    <mergeCell ref="L61:O61"/>
    <mergeCell ref="L62:O62"/>
    <mergeCell ref="A57:A62"/>
    <mergeCell ref="C57:K57"/>
    <mergeCell ref="L57:O57"/>
    <mergeCell ref="P57:R57"/>
    <mergeCell ref="C58:K58"/>
    <mergeCell ref="L58:O58"/>
    <mergeCell ref="P58:R58"/>
    <mergeCell ref="C59:K59"/>
    <mergeCell ref="L59:O59"/>
    <mergeCell ref="P59:R59"/>
    <mergeCell ref="L63:O63"/>
    <mergeCell ref="L64:O64"/>
    <mergeCell ref="U64:X64"/>
    <mergeCell ref="A67:D70"/>
    <mergeCell ref="E67:E70"/>
    <mergeCell ref="F67:F70"/>
    <mergeCell ref="G67:J67"/>
    <mergeCell ref="K67:N67"/>
    <mergeCell ref="O67:R67"/>
    <mergeCell ref="S67:V67"/>
    <mergeCell ref="S69:V69"/>
    <mergeCell ref="W69:Z69"/>
    <mergeCell ref="K70:N70"/>
    <mergeCell ref="O70:R70"/>
    <mergeCell ref="S70:V70"/>
    <mergeCell ref="W70:Z70"/>
    <mergeCell ref="W67:Z67"/>
    <mergeCell ref="AA67:AE70"/>
    <mergeCell ref="G68:J68"/>
    <mergeCell ref="K68:N68"/>
    <mergeCell ref="O68:R68"/>
    <mergeCell ref="S68:V68"/>
    <mergeCell ref="W68:Z68"/>
    <mergeCell ref="G69:J70"/>
    <mergeCell ref="K69:N69"/>
    <mergeCell ref="O69:R69"/>
    <mergeCell ref="AA71:AE71"/>
    <mergeCell ref="C72:J72"/>
    <mergeCell ref="K72:N72"/>
    <mergeCell ref="O72:R72"/>
    <mergeCell ref="S72:V72"/>
    <mergeCell ref="W72:Z72"/>
    <mergeCell ref="AA72:AE72"/>
    <mergeCell ref="A71:A76"/>
    <mergeCell ref="C71:J71"/>
    <mergeCell ref="K71:N71"/>
    <mergeCell ref="O71:R71"/>
    <mergeCell ref="S71:V71"/>
    <mergeCell ref="W71:Z71"/>
    <mergeCell ref="C73:J73"/>
    <mergeCell ref="K73:N73"/>
    <mergeCell ref="O73:R73"/>
    <mergeCell ref="S73:V73"/>
    <mergeCell ref="C75:J75"/>
    <mergeCell ref="K75:N75"/>
    <mergeCell ref="O75:R75"/>
    <mergeCell ref="S75:V75"/>
    <mergeCell ref="W75:Z75"/>
    <mergeCell ref="AA75:AE75"/>
    <mergeCell ref="W73:Z73"/>
    <mergeCell ref="AA73:AE73"/>
    <mergeCell ref="C74:J74"/>
    <mergeCell ref="K74:N74"/>
    <mergeCell ref="O74:R74"/>
    <mergeCell ref="S74:V74"/>
    <mergeCell ref="W74:Z74"/>
    <mergeCell ref="AA74:AE74"/>
    <mergeCell ref="K78:N78"/>
    <mergeCell ref="O78:R78"/>
    <mergeCell ref="S78:V78"/>
    <mergeCell ref="W78:Z78"/>
    <mergeCell ref="AA78:AE78"/>
    <mergeCell ref="P80:R80"/>
    <mergeCell ref="K76:N76"/>
    <mergeCell ref="O76:R76"/>
    <mergeCell ref="S76:V76"/>
    <mergeCell ref="W76:Z76"/>
    <mergeCell ref="AA76:AE76"/>
    <mergeCell ref="K77:N77"/>
    <mergeCell ref="O77:R77"/>
    <mergeCell ref="S77:V77"/>
    <mergeCell ref="W77:Z77"/>
    <mergeCell ref="AA77:AE77"/>
    <mergeCell ref="A81:K81"/>
    <mergeCell ref="L81:O81"/>
    <mergeCell ref="P81:AE81"/>
    <mergeCell ref="A82:A87"/>
    <mergeCell ref="C82:K82"/>
    <mergeCell ref="L82:O82"/>
    <mergeCell ref="P82:R82"/>
    <mergeCell ref="C83:K83"/>
    <mergeCell ref="L83:O83"/>
    <mergeCell ref="P83:R83"/>
    <mergeCell ref="C86:K86"/>
    <mergeCell ref="L86:O86"/>
    <mergeCell ref="L87:O87"/>
    <mergeCell ref="L88:O88"/>
    <mergeCell ref="L89:O89"/>
    <mergeCell ref="U89:X89"/>
    <mergeCell ref="C84:K84"/>
    <mergeCell ref="L84:O84"/>
    <mergeCell ref="P84:R84"/>
    <mergeCell ref="C85:K85"/>
    <mergeCell ref="L85:O85"/>
    <mergeCell ref="P85:R85"/>
    <mergeCell ref="L96:O96"/>
    <mergeCell ref="L97:O97"/>
    <mergeCell ref="L98:O98"/>
    <mergeCell ref="U98:X98"/>
    <mergeCell ref="L99:O99"/>
    <mergeCell ref="U99:Y99"/>
    <mergeCell ref="A93:K93"/>
    <mergeCell ref="L93:O93"/>
    <mergeCell ref="P93:AE93"/>
    <mergeCell ref="A94:A96"/>
    <mergeCell ref="C94:K94"/>
    <mergeCell ref="L94:O94"/>
    <mergeCell ref="P94:R94"/>
    <mergeCell ref="Y94:AB94"/>
    <mergeCell ref="C95:K95"/>
    <mergeCell ref="L95:O95"/>
    <mergeCell ref="L106:O106"/>
    <mergeCell ref="L107:O107"/>
    <mergeCell ref="U107:X107"/>
    <mergeCell ref="A108:K108"/>
    <mergeCell ref="L108:O108"/>
    <mergeCell ref="U108:Y108"/>
    <mergeCell ref="Z99:AC99"/>
    <mergeCell ref="A102:K102"/>
    <mergeCell ref="L102:O102"/>
    <mergeCell ref="P102:AE102"/>
    <mergeCell ref="A103:A105"/>
    <mergeCell ref="L103:O103"/>
    <mergeCell ref="P103:R103"/>
    <mergeCell ref="L104:O104"/>
    <mergeCell ref="L105:O105"/>
    <mergeCell ref="L114:O114"/>
    <mergeCell ref="L115:O115"/>
    <mergeCell ref="L116:O116"/>
    <mergeCell ref="U116:X116"/>
    <mergeCell ref="L117:O117"/>
    <mergeCell ref="U117:Y117"/>
    <mergeCell ref="Z108:AC108"/>
    <mergeCell ref="A111:K111"/>
    <mergeCell ref="L111:O111"/>
    <mergeCell ref="P111:AE111"/>
    <mergeCell ref="A112:A114"/>
    <mergeCell ref="C112:K112"/>
    <mergeCell ref="L112:O112"/>
    <mergeCell ref="P112:R112"/>
    <mergeCell ref="C113:K113"/>
    <mergeCell ref="L113:O113"/>
    <mergeCell ref="P122:R122"/>
    <mergeCell ref="C123:K123"/>
    <mergeCell ref="L123:O123"/>
    <mergeCell ref="L124:O124"/>
    <mergeCell ref="L125:O125"/>
    <mergeCell ref="L126:O126"/>
    <mergeCell ref="Z117:AC117"/>
    <mergeCell ref="A120:K120"/>
    <mergeCell ref="L120:O120"/>
    <mergeCell ref="P120:AE120"/>
    <mergeCell ref="A121:A124"/>
    <mergeCell ref="C121:K121"/>
    <mergeCell ref="L121:O121"/>
    <mergeCell ref="P121:R121"/>
    <mergeCell ref="C122:K122"/>
    <mergeCell ref="L122:O122"/>
    <mergeCell ref="L132:O132"/>
    <mergeCell ref="L133:O133"/>
    <mergeCell ref="L134:O134"/>
    <mergeCell ref="U134:X134"/>
    <mergeCell ref="L135:O135"/>
    <mergeCell ref="U135:Y135"/>
    <mergeCell ref="U126:X126"/>
    <mergeCell ref="A129:K129"/>
    <mergeCell ref="L129:O129"/>
    <mergeCell ref="P129:AE129"/>
    <mergeCell ref="A130:A132"/>
    <mergeCell ref="C130:K130"/>
    <mergeCell ref="L130:O130"/>
    <mergeCell ref="P130:R130"/>
    <mergeCell ref="C131:K131"/>
    <mergeCell ref="L131:O131"/>
    <mergeCell ref="Z135:AC135"/>
    <mergeCell ref="A138:K138"/>
    <mergeCell ref="L138:O138"/>
    <mergeCell ref="P138:AE138"/>
    <mergeCell ref="A139:A142"/>
    <mergeCell ref="C139:K139"/>
    <mergeCell ref="L139:O139"/>
    <mergeCell ref="P139:R139"/>
    <mergeCell ref="C140:K140"/>
    <mergeCell ref="L140:O140"/>
    <mergeCell ref="U144:X144"/>
    <mergeCell ref="I146:K146"/>
    <mergeCell ref="G147:J147"/>
    <mergeCell ref="L147:O147"/>
    <mergeCell ref="A148:K148"/>
    <mergeCell ref="L148:O148"/>
    <mergeCell ref="P148:AE148"/>
    <mergeCell ref="P140:R140"/>
    <mergeCell ref="C141:K141"/>
    <mergeCell ref="L141:O141"/>
    <mergeCell ref="L142:O142"/>
    <mergeCell ref="L143:O143"/>
    <mergeCell ref="L144:O144"/>
    <mergeCell ref="L152:O152"/>
    <mergeCell ref="L153:O153"/>
    <mergeCell ref="U153:X153"/>
    <mergeCell ref="A154:K154"/>
    <mergeCell ref="L154:O154"/>
    <mergeCell ref="T154:X154"/>
    <mergeCell ref="A149:A151"/>
    <mergeCell ref="C149:K149"/>
    <mergeCell ref="L149:O149"/>
    <mergeCell ref="P149:R149"/>
    <mergeCell ref="C150:K150"/>
    <mergeCell ref="L150:O150"/>
    <mergeCell ref="L151:O151"/>
    <mergeCell ref="L159:O159"/>
    <mergeCell ref="L160:O160"/>
    <mergeCell ref="L161:O161"/>
    <mergeCell ref="U161:X161"/>
    <mergeCell ref="L162:O162"/>
    <mergeCell ref="S162:W162"/>
    <mergeCell ref="X162:AA162"/>
    <mergeCell ref="Y154:AB154"/>
    <mergeCell ref="A156:K156"/>
    <mergeCell ref="L156:O156"/>
    <mergeCell ref="P156:AE156"/>
    <mergeCell ref="A157:A159"/>
    <mergeCell ref="C157:K157"/>
    <mergeCell ref="L157:O157"/>
    <mergeCell ref="P157:R157"/>
    <mergeCell ref="C158:K158"/>
    <mergeCell ref="L158:O158"/>
    <mergeCell ref="L169:O169"/>
    <mergeCell ref="L170:O170"/>
    <mergeCell ref="U170:X170"/>
    <mergeCell ref="L171:O171"/>
    <mergeCell ref="AB171:AE171"/>
    <mergeCell ref="A165:K165"/>
    <mergeCell ref="L165:O165"/>
    <mergeCell ref="P165:AE165"/>
    <mergeCell ref="A166:A168"/>
    <mergeCell ref="C166:K166"/>
    <mergeCell ref="L166:O166"/>
    <mergeCell ref="P166:R166"/>
    <mergeCell ref="C167:K167"/>
    <mergeCell ref="L167:O167"/>
    <mergeCell ref="L168:O168"/>
  </mergeCells>
  <phoneticPr fontId="2"/>
  <conditionalFormatting sqref="D3:G3 L3:O3 L4">
    <cfRule type="containsBlanks" dxfId="39" priority="41">
      <formula>LEN(TRIM(D3))=0</formula>
    </cfRule>
  </conditionalFormatting>
  <conditionalFormatting sqref="I146:K146">
    <cfRule type="containsBlanks" dxfId="38" priority="42">
      <formula>LEN(TRIM(I146))=0</formula>
    </cfRule>
  </conditionalFormatting>
  <conditionalFormatting sqref="L22:O22 U22:X22 L99:M99 L108:M108 L117:M117">
    <cfRule type="cellIs" dxfId="37" priority="40" operator="equal">
      <formula>0</formula>
    </cfRule>
  </conditionalFormatting>
  <conditionalFormatting sqref="L34:O34">
    <cfRule type="cellIs" dxfId="36" priority="39" operator="equal">
      <formula>0</formula>
    </cfRule>
  </conditionalFormatting>
  <conditionalFormatting sqref="L44:O44">
    <cfRule type="cellIs" dxfId="35" priority="37" operator="equal">
      <formula>0</formula>
    </cfRule>
  </conditionalFormatting>
  <conditionalFormatting sqref="L53:O53">
    <cfRule type="cellIs" dxfId="34" priority="1" operator="equal">
      <formula>0</formula>
    </cfRule>
  </conditionalFormatting>
  <conditionalFormatting sqref="L64:O64">
    <cfRule type="cellIs" dxfId="33" priority="36" operator="equal">
      <formula>0</formula>
    </cfRule>
  </conditionalFormatting>
  <conditionalFormatting sqref="L89:O89">
    <cfRule type="cellIs" dxfId="32" priority="35" operator="equal">
      <formula>0</formula>
    </cfRule>
  </conditionalFormatting>
  <conditionalFormatting sqref="L98:O98">
    <cfRule type="cellIs" dxfId="31" priority="33" operator="equal">
      <formula>0</formula>
    </cfRule>
  </conditionalFormatting>
  <conditionalFormatting sqref="L107:O107">
    <cfRule type="cellIs" dxfId="30" priority="32" operator="equal">
      <formula>0</formula>
    </cfRule>
  </conditionalFormatting>
  <conditionalFormatting sqref="L116:O116">
    <cfRule type="cellIs" dxfId="29" priority="31" operator="equal">
      <formula>0</formula>
    </cfRule>
  </conditionalFormatting>
  <conditionalFormatting sqref="L126:O126">
    <cfRule type="cellIs" dxfId="28" priority="30" operator="equal">
      <formula>0</formula>
    </cfRule>
  </conditionalFormatting>
  <conditionalFormatting sqref="L134:O135">
    <cfRule type="cellIs" dxfId="27" priority="29" operator="equal">
      <formula>0</formula>
    </cfRule>
  </conditionalFormatting>
  <conditionalFormatting sqref="L144:O144">
    <cfRule type="cellIs" dxfId="26" priority="28" operator="equal">
      <formula>0</formula>
    </cfRule>
  </conditionalFormatting>
  <conditionalFormatting sqref="L153:O154">
    <cfRule type="cellIs" dxfId="25" priority="26" operator="equal">
      <formula>0</formula>
    </cfRule>
  </conditionalFormatting>
  <conditionalFormatting sqref="L161:O162">
    <cfRule type="cellIs" dxfId="24" priority="25" operator="equal">
      <formula>0</formula>
    </cfRule>
  </conditionalFormatting>
  <conditionalFormatting sqref="L170:O171">
    <cfRule type="cellIs" dxfId="23" priority="24" operator="equal">
      <formula>0</formula>
    </cfRule>
  </conditionalFormatting>
  <conditionalFormatting sqref="P80:R80">
    <cfRule type="containsBlanks" dxfId="22" priority="43">
      <formula>LEN(TRIM(P80))=0</formula>
    </cfRule>
  </conditionalFormatting>
  <conditionalFormatting sqref="U34:X34">
    <cfRule type="cellIs" dxfId="21" priority="38" operator="equal">
      <formula>0</formula>
    </cfRule>
  </conditionalFormatting>
  <conditionalFormatting sqref="U44:X44">
    <cfRule type="cellIs" dxfId="20" priority="20" operator="equal">
      <formula>0</formula>
    </cfRule>
  </conditionalFormatting>
  <conditionalFormatting sqref="U53:X53">
    <cfRule type="cellIs" dxfId="19" priority="19" operator="equal">
      <formula>0</formula>
    </cfRule>
  </conditionalFormatting>
  <conditionalFormatting sqref="U64:X64">
    <cfRule type="cellIs" dxfId="18" priority="18" operator="equal">
      <formula>0</formula>
    </cfRule>
  </conditionalFormatting>
  <conditionalFormatting sqref="U89:X89">
    <cfRule type="cellIs" dxfId="17" priority="34" operator="equal">
      <formula>0</formula>
    </cfRule>
  </conditionalFormatting>
  <conditionalFormatting sqref="U98:X98">
    <cfRule type="cellIs" dxfId="16" priority="12" operator="equal">
      <formula>0</formula>
    </cfRule>
  </conditionalFormatting>
  <conditionalFormatting sqref="U107:X107">
    <cfRule type="cellIs" dxfId="15" priority="11" operator="equal">
      <formula>0</formula>
    </cfRule>
  </conditionalFormatting>
  <conditionalFormatting sqref="U116:X116">
    <cfRule type="cellIs" dxfId="14" priority="10" operator="equal">
      <formula>0</formula>
    </cfRule>
  </conditionalFormatting>
  <conditionalFormatting sqref="U126:X126">
    <cfRule type="cellIs" dxfId="13" priority="9" operator="equal">
      <formula>0</formula>
    </cfRule>
  </conditionalFormatting>
  <conditionalFormatting sqref="U134:X134">
    <cfRule type="cellIs" dxfId="12" priority="17" operator="equal">
      <formula>0</formula>
    </cfRule>
  </conditionalFormatting>
  <conditionalFormatting sqref="U144:X144">
    <cfRule type="cellIs" dxfId="11" priority="16" operator="equal">
      <formula>0</formula>
    </cfRule>
  </conditionalFormatting>
  <conditionalFormatting sqref="U153:X153">
    <cfRule type="cellIs" dxfId="10" priority="15" operator="equal">
      <formula>0</formula>
    </cfRule>
  </conditionalFormatting>
  <conditionalFormatting sqref="U161:X161">
    <cfRule type="cellIs" dxfId="9" priority="14" operator="equal">
      <formula>0</formula>
    </cfRule>
  </conditionalFormatting>
  <conditionalFormatting sqref="U170:X170">
    <cfRule type="cellIs" dxfId="8" priority="13" operator="equal">
      <formula>0</formula>
    </cfRule>
  </conditionalFormatting>
  <conditionalFormatting sqref="X162:AA162">
    <cfRule type="cellIs" dxfId="7" priority="3" operator="equal">
      <formula>0</formula>
    </cfRule>
  </conditionalFormatting>
  <conditionalFormatting sqref="Y154:AB154">
    <cfRule type="cellIs" dxfId="6" priority="4" operator="equal">
      <formula>0</formula>
    </cfRule>
  </conditionalFormatting>
  <conditionalFormatting sqref="Z99:AC99">
    <cfRule type="cellIs" dxfId="5" priority="8" operator="equal">
      <formula>0</formula>
    </cfRule>
  </conditionalFormatting>
  <conditionalFormatting sqref="Z108:AC108">
    <cfRule type="cellIs" dxfId="4" priority="7" operator="equal">
      <formula>0</formula>
    </cfRule>
  </conditionalFormatting>
  <conditionalFormatting sqref="Z117:AC117">
    <cfRule type="cellIs" dxfId="3" priority="6" operator="equal">
      <formula>0</formula>
    </cfRule>
  </conditionalFormatting>
  <conditionalFormatting sqref="Z135:AC135">
    <cfRule type="cellIs" dxfId="2" priority="5" operator="equal">
      <formula>0</formula>
    </cfRule>
  </conditionalFormatting>
  <conditionalFormatting sqref="AB171:AE171">
    <cfRule type="cellIs" dxfId="1" priority="2" operator="equal">
      <formula>0</formula>
    </cfRule>
  </conditionalFormatting>
  <conditionalFormatting sqref="AC4 G147:J147 L147:O147">
    <cfRule type="containsBlanks" dxfId="0" priority="44">
      <formula>LEN(TRIM(G4))=0</formula>
    </cfRule>
  </conditionalFormatting>
  <dataValidations count="4">
    <dataValidation type="list" allowBlank="1" showInputMessage="1" showErrorMessage="1" sqref="P80:R80" xr:uid="{EE46A181-D37D-47B9-B560-52B0BD21DA69}">
      <formula1>"なし,あり"</formula1>
    </dataValidation>
    <dataValidation type="list" allowBlank="1" showInputMessage="1" showErrorMessage="1" sqref="I146:K146" xr:uid="{74BFD885-2A32-4967-A29D-DB2AE6417904}">
      <formula1>"利用あり,利用なし"</formula1>
    </dataValidation>
    <dataValidation type="list" allowBlank="1" showInputMessage="1" showErrorMessage="1" promptTitle="SMO選択" prompt="SMOの会社を選択" sqref="IM11 SI11 ACE11 AMA11 AVW11 BFS11 BPO11 BZK11 CJG11 CTC11 DCY11 DMU11 DWQ11 EGM11 EQI11 FAE11 FKA11 FTW11 GDS11 GNO11 GXK11 HHG11 HRC11 IAY11 IKU11 IUQ11 JEM11 JOI11 JYE11 KIA11 KRW11 LBS11 LLO11 LVK11 MFG11 MPC11 MYY11 NIU11 NSQ11 OCM11 OMI11 OWE11 PGA11 PPW11 PZS11 QJO11 QTK11 RDG11 RNC11 RWY11 SGU11 SQQ11 TAM11 TKI11 TUE11 UEA11 UNW11 UXS11 VHO11 VRK11 WBG11 WLC11 WUY11 Z65637 IM65633 SI65633 ACE65633 AMA65633 AVW65633 BFS65633 BPO65633 BZK65633 CJG65633 CTC65633 DCY65633 DMU65633 DWQ65633 EGM65633 EQI65633 FAE65633 FKA65633 FTW65633 GDS65633 GNO65633 GXK65633 HHG65633 HRC65633 IAY65633 IKU65633 IUQ65633 JEM65633 JOI65633 JYE65633 KIA65633 KRW65633 LBS65633 LLO65633 LVK65633 MFG65633 MPC65633 MYY65633 NIU65633 NSQ65633 OCM65633 OMI65633 OWE65633 PGA65633 PPW65633 PZS65633 QJO65633 QTK65633 RDG65633 RNC65633 RWY65633 SGU65633 SQQ65633 TAM65633 TKI65633 TUE65633 UEA65633 UNW65633 UXS65633 VHO65633 VRK65633 WBG65633 WLC65633 WUY65633 Z131173 IM131169 SI131169 ACE131169 AMA131169 AVW131169 BFS131169 BPO131169 BZK131169 CJG131169 CTC131169 DCY131169 DMU131169 DWQ131169 EGM131169 EQI131169 FAE131169 FKA131169 FTW131169 GDS131169 GNO131169 GXK131169 HHG131169 HRC131169 IAY131169 IKU131169 IUQ131169 JEM131169 JOI131169 JYE131169 KIA131169 KRW131169 LBS131169 LLO131169 LVK131169 MFG131169 MPC131169 MYY131169 NIU131169 NSQ131169 OCM131169 OMI131169 OWE131169 PGA131169 PPW131169 PZS131169 QJO131169 QTK131169 RDG131169 RNC131169 RWY131169 SGU131169 SQQ131169 TAM131169 TKI131169 TUE131169 UEA131169 UNW131169 UXS131169 VHO131169 VRK131169 WBG131169 WLC131169 WUY131169 Z196709 IM196705 SI196705 ACE196705 AMA196705 AVW196705 BFS196705 BPO196705 BZK196705 CJG196705 CTC196705 DCY196705 DMU196705 DWQ196705 EGM196705 EQI196705 FAE196705 FKA196705 FTW196705 GDS196705 GNO196705 GXK196705 HHG196705 HRC196705 IAY196705 IKU196705 IUQ196705 JEM196705 JOI196705 JYE196705 KIA196705 KRW196705 LBS196705 LLO196705 LVK196705 MFG196705 MPC196705 MYY196705 NIU196705 NSQ196705 OCM196705 OMI196705 OWE196705 PGA196705 PPW196705 PZS196705 QJO196705 QTK196705 RDG196705 RNC196705 RWY196705 SGU196705 SQQ196705 TAM196705 TKI196705 TUE196705 UEA196705 UNW196705 UXS196705 VHO196705 VRK196705 WBG196705 WLC196705 WUY196705 Z262245 IM262241 SI262241 ACE262241 AMA262241 AVW262241 BFS262241 BPO262241 BZK262241 CJG262241 CTC262241 DCY262241 DMU262241 DWQ262241 EGM262241 EQI262241 FAE262241 FKA262241 FTW262241 GDS262241 GNO262241 GXK262241 HHG262241 HRC262241 IAY262241 IKU262241 IUQ262241 JEM262241 JOI262241 JYE262241 KIA262241 KRW262241 LBS262241 LLO262241 LVK262241 MFG262241 MPC262241 MYY262241 NIU262241 NSQ262241 OCM262241 OMI262241 OWE262241 PGA262241 PPW262241 PZS262241 QJO262241 QTK262241 RDG262241 RNC262241 RWY262241 SGU262241 SQQ262241 TAM262241 TKI262241 TUE262241 UEA262241 UNW262241 UXS262241 VHO262241 VRK262241 WBG262241 WLC262241 WUY262241 Z327781 IM327777 SI327777 ACE327777 AMA327777 AVW327777 BFS327777 BPO327777 BZK327777 CJG327777 CTC327777 DCY327777 DMU327777 DWQ327777 EGM327777 EQI327777 FAE327777 FKA327777 FTW327777 GDS327777 GNO327777 GXK327777 HHG327777 HRC327777 IAY327777 IKU327777 IUQ327777 JEM327777 JOI327777 JYE327777 KIA327777 KRW327777 LBS327777 LLO327777 LVK327777 MFG327777 MPC327777 MYY327777 NIU327777 NSQ327777 OCM327777 OMI327777 OWE327777 PGA327777 PPW327777 PZS327777 QJO327777 QTK327777 RDG327777 RNC327777 RWY327777 SGU327777 SQQ327777 TAM327777 TKI327777 TUE327777 UEA327777 UNW327777 UXS327777 VHO327777 VRK327777 WBG327777 WLC327777 WUY327777 Z393317 IM393313 SI393313 ACE393313 AMA393313 AVW393313 BFS393313 BPO393313 BZK393313 CJG393313 CTC393313 DCY393313 DMU393313 DWQ393313 EGM393313 EQI393313 FAE393313 FKA393313 FTW393313 GDS393313 GNO393313 GXK393313 HHG393313 HRC393313 IAY393313 IKU393313 IUQ393313 JEM393313 JOI393313 JYE393313 KIA393313 KRW393313 LBS393313 LLO393313 LVK393313 MFG393313 MPC393313 MYY393313 NIU393313 NSQ393313 OCM393313 OMI393313 OWE393313 PGA393313 PPW393313 PZS393313 QJO393313 QTK393313 RDG393313 RNC393313 RWY393313 SGU393313 SQQ393313 TAM393313 TKI393313 TUE393313 UEA393313 UNW393313 UXS393313 VHO393313 VRK393313 WBG393313 WLC393313 WUY393313 Z458853 IM458849 SI458849 ACE458849 AMA458849 AVW458849 BFS458849 BPO458849 BZK458849 CJG458849 CTC458849 DCY458849 DMU458849 DWQ458849 EGM458849 EQI458849 FAE458849 FKA458849 FTW458849 GDS458849 GNO458849 GXK458849 HHG458849 HRC458849 IAY458849 IKU458849 IUQ458849 JEM458849 JOI458849 JYE458849 KIA458849 KRW458849 LBS458849 LLO458849 LVK458849 MFG458849 MPC458849 MYY458849 NIU458849 NSQ458849 OCM458849 OMI458849 OWE458849 PGA458849 PPW458849 PZS458849 QJO458849 QTK458849 RDG458849 RNC458849 RWY458849 SGU458849 SQQ458849 TAM458849 TKI458849 TUE458849 UEA458849 UNW458849 UXS458849 VHO458849 VRK458849 WBG458849 WLC458849 WUY458849 Z524389 IM524385 SI524385 ACE524385 AMA524385 AVW524385 BFS524385 BPO524385 BZK524385 CJG524385 CTC524385 DCY524385 DMU524385 DWQ524385 EGM524385 EQI524385 FAE524385 FKA524385 FTW524385 GDS524385 GNO524385 GXK524385 HHG524385 HRC524385 IAY524385 IKU524385 IUQ524385 JEM524385 JOI524385 JYE524385 KIA524385 KRW524385 LBS524385 LLO524385 LVK524385 MFG524385 MPC524385 MYY524385 NIU524385 NSQ524385 OCM524385 OMI524385 OWE524385 PGA524385 PPW524385 PZS524385 QJO524385 QTK524385 RDG524385 RNC524385 RWY524385 SGU524385 SQQ524385 TAM524385 TKI524385 TUE524385 UEA524385 UNW524385 UXS524385 VHO524385 VRK524385 WBG524385 WLC524385 WUY524385 Z589925 IM589921 SI589921 ACE589921 AMA589921 AVW589921 BFS589921 BPO589921 BZK589921 CJG589921 CTC589921 DCY589921 DMU589921 DWQ589921 EGM589921 EQI589921 FAE589921 FKA589921 FTW589921 GDS589921 GNO589921 GXK589921 HHG589921 HRC589921 IAY589921 IKU589921 IUQ589921 JEM589921 JOI589921 JYE589921 KIA589921 KRW589921 LBS589921 LLO589921 LVK589921 MFG589921 MPC589921 MYY589921 NIU589921 NSQ589921 OCM589921 OMI589921 OWE589921 PGA589921 PPW589921 PZS589921 QJO589921 QTK589921 RDG589921 RNC589921 RWY589921 SGU589921 SQQ589921 TAM589921 TKI589921 TUE589921 UEA589921 UNW589921 UXS589921 VHO589921 VRK589921 WBG589921 WLC589921 WUY589921 Z655461 IM655457 SI655457 ACE655457 AMA655457 AVW655457 BFS655457 BPO655457 BZK655457 CJG655457 CTC655457 DCY655457 DMU655457 DWQ655457 EGM655457 EQI655457 FAE655457 FKA655457 FTW655457 GDS655457 GNO655457 GXK655457 HHG655457 HRC655457 IAY655457 IKU655457 IUQ655457 JEM655457 JOI655457 JYE655457 KIA655457 KRW655457 LBS655457 LLO655457 LVK655457 MFG655457 MPC655457 MYY655457 NIU655457 NSQ655457 OCM655457 OMI655457 OWE655457 PGA655457 PPW655457 PZS655457 QJO655457 QTK655457 RDG655457 RNC655457 RWY655457 SGU655457 SQQ655457 TAM655457 TKI655457 TUE655457 UEA655457 UNW655457 UXS655457 VHO655457 VRK655457 WBG655457 WLC655457 WUY655457 Z720997 IM720993 SI720993 ACE720993 AMA720993 AVW720993 BFS720993 BPO720993 BZK720993 CJG720993 CTC720993 DCY720993 DMU720993 DWQ720993 EGM720993 EQI720993 FAE720993 FKA720993 FTW720993 GDS720993 GNO720993 GXK720993 HHG720993 HRC720993 IAY720993 IKU720993 IUQ720993 JEM720993 JOI720993 JYE720993 KIA720993 KRW720993 LBS720993 LLO720993 LVK720993 MFG720993 MPC720993 MYY720993 NIU720993 NSQ720993 OCM720993 OMI720993 OWE720993 PGA720993 PPW720993 PZS720993 QJO720993 QTK720993 RDG720993 RNC720993 RWY720993 SGU720993 SQQ720993 TAM720993 TKI720993 TUE720993 UEA720993 UNW720993 UXS720993 VHO720993 VRK720993 WBG720993 WLC720993 WUY720993 Z786533 IM786529 SI786529 ACE786529 AMA786529 AVW786529 BFS786529 BPO786529 BZK786529 CJG786529 CTC786529 DCY786529 DMU786529 DWQ786529 EGM786529 EQI786529 FAE786529 FKA786529 FTW786529 GDS786529 GNO786529 GXK786529 HHG786529 HRC786529 IAY786529 IKU786529 IUQ786529 JEM786529 JOI786529 JYE786529 KIA786529 KRW786529 LBS786529 LLO786529 LVK786529 MFG786529 MPC786529 MYY786529 NIU786529 NSQ786529 OCM786529 OMI786529 OWE786529 PGA786529 PPW786529 PZS786529 QJO786529 QTK786529 RDG786529 RNC786529 RWY786529 SGU786529 SQQ786529 TAM786529 TKI786529 TUE786529 UEA786529 UNW786529 UXS786529 VHO786529 VRK786529 WBG786529 WLC786529 WUY786529 Z852069 IM852065 SI852065 ACE852065 AMA852065 AVW852065 BFS852065 BPO852065 BZK852065 CJG852065 CTC852065 DCY852065 DMU852065 DWQ852065 EGM852065 EQI852065 FAE852065 FKA852065 FTW852065 GDS852065 GNO852065 GXK852065 HHG852065 HRC852065 IAY852065 IKU852065 IUQ852065 JEM852065 JOI852065 JYE852065 KIA852065 KRW852065 LBS852065 LLO852065 LVK852065 MFG852065 MPC852065 MYY852065 NIU852065 NSQ852065 OCM852065 OMI852065 OWE852065 PGA852065 PPW852065 PZS852065 QJO852065 QTK852065 RDG852065 RNC852065 RWY852065 SGU852065 SQQ852065 TAM852065 TKI852065 TUE852065 UEA852065 UNW852065 UXS852065 VHO852065 VRK852065 WBG852065 WLC852065 WUY852065 Z917605 IM917601 SI917601 ACE917601 AMA917601 AVW917601 BFS917601 BPO917601 BZK917601 CJG917601 CTC917601 DCY917601 DMU917601 DWQ917601 EGM917601 EQI917601 FAE917601 FKA917601 FTW917601 GDS917601 GNO917601 GXK917601 HHG917601 HRC917601 IAY917601 IKU917601 IUQ917601 JEM917601 JOI917601 JYE917601 KIA917601 KRW917601 LBS917601 LLO917601 LVK917601 MFG917601 MPC917601 MYY917601 NIU917601 NSQ917601 OCM917601 OMI917601 OWE917601 PGA917601 PPW917601 PZS917601 QJO917601 QTK917601 RDG917601 RNC917601 RWY917601 SGU917601 SQQ917601 TAM917601 TKI917601 TUE917601 UEA917601 UNW917601 UXS917601 VHO917601 VRK917601 WBG917601 WLC917601 WUY917601 Z983141 IM983137 SI983137 ACE983137 AMA983137 AVW983137 BFS983137 BPO983137 BZK983137 CJG983137 CTC983137 DCY983137 DMU983137 DWQ983137 EGM983137 EQI983137 FAE983137 FKA983137 FTW983137 GDS983137 GNO983137 GXK983137 HHG983137 HRC983137 IAY983137 IKU983137 IUQ983137 JEM983137 JOI983137 JYE983137 KIA983137 KRW983137 LBS983137 LLO983137 LVK983137 MFG983137 MPC983137 MYY983137 NIU983137 NSQ983137 OCM983137 OMI983137 OWE983137 PGA983137 PPW983137 PZS983137 QJO983137 QTK983137 RDG983137 RNC983137 RWY983137 SGU983137 SQQ983137 TAM983137 TKI983137 TUE983137 UEA983137 UNW983137 UXS983137 VHO983137 VRK983137 WBG983137 WLC983137 WUY983137 V65637 V131173 V196709 V262245 V327781 V393317 V458853 V524389 V589925 V655461 V720997 V786533 V852069 V917605 V983141" xr:uid="{3BF9B0B0-0E40-4F76-8BD0-C02E58878BED}">
      <formula1>"株式会社EP綜合,シミックヘルスケア・インスティテュート株式会社"</formula1>
    </dataValidation>
    <dataValidation type="list" allowBlank="1" showInputMessage="1" showErrorMessage="1" promptTitle="CRC,フルサポート選択" prompt="院内CRCかSMOのサポート（CRCのみ・フルサポート）を選択" sqref="S65637 IJ11 SF11 ACB11 ALX11 AVT11 BFP11 BPL11 BZH11 CJD11 CSZ11 DCV11 DMR11 DWN11 EGJ11 EQF11 FAB11 FJX11 FTT11 GDP11 GNL11 GXH11 HHD11 HQZ11 IAV11 IKR11 IUN11 JEJ11 JOF11 JYB11 KHX11 KRT11 LBP11 LLL11 LVH11 MFD11 MOZ11 MYV11 NIR11 NSN11 OCJ11 OMF11 OWB11 PFX11 PPT11 PZP11 QJL11 QTH11 RDD11 RMZ11 RWV11 SGR11 SQN11 TAJ11 TKF11 TUB11 UDX11 UNT11 UXP11 VHL11 VRH11 WBD11 WKZ11 WUV11 S131173 IJ65633 SF65633 ACB65633 ALX65633 AVT65633 BFP65633 BPL65633 BZH65633 CJD65633 CSZ65633 DCV65633 DMR65633 DWN65633 EGJ65633 EQF65633 FAB65633 FJX65633 FTT65633 GDP65633 GNL65633 GXH65633 HHD65633 HQZ65633 IAV65633 IKR65633 IUN65633 JEJ65633 JOF65633 JYB65633 KHX65633 KRT65633 LBP65633 LLL65633 LVH65633 MFD65633 MOZ65633 MYV65633 NIR65633 NSN65633 OCJ65633 OMF65633 OWB65633 PFX65633 PPT65633 PZP65633 QJL65633 QTH65633 RDD65633 RMZ65633 RWV65633 SGR65633 SQN65633 TAJ65633 TKF65633 TUB65633 UDX65633 UNT65633 UXP65633 VHL65633 VRH65633 WBD65633 WKZ65633 WUV65633 S196709 IJ131169 SF131169 ACB131169 ALX131169 AVT131169 BFP131169 BPL131169 BZH131169 CJD131169 CSZ131169 DCV131169 DMR131169 DWN131169 EGJ131169 EQF131169 FAB131169 FJX131169 FTT131169 GDP131169 GNL131169 GXH131169 HHD131169 HQZ131169 IAV131169 IKR131169 IUN131169 JEJ131169 JOF131169 JYB131169 KHX131169 KRT131169 LBP131169 LLL131169 LVH131169 MFD131169 MOZ131169 MYV131169 NIR131169 NSN131169 OCJ131169 OMF131169 OWB131169 PFX131169 PPT131169 PZP131169 QJL131169 QTH131169 RDD131169 RMZ131169 RWV131169 SGR131169 SQN131169 TAJ131169 TKF131169 TUB131169 UDX131169 UNT131169 UXP131169 VHL131169 VRH131169 WBD131169 WKZ131169 WUV131169 S262245 IJ196705 SF196705 ACB196705 ALX196705 AVT196705 BFP196705 BPL196705 BZH196705 CJD196705 CSZ196705 DCV196705 DMR196705 DWN196705 EGJ196705 EQF196705 FAB196705 FJX196705 FTT196705 GDP196705 GNL196705 GXH196705 HHD196705 HQZ196705 IAV196705 IKR196705 IUN196705 JEJ196705 JOF196705 JYB196705 KHX196705 KRT196705 LBP196705 LLL196705 LVH196705 MFD196705 MOZ196705 MYV196705 NIR196705 NSN196705 OCJ196705 OMF196705 OWB196705 PFX196705 PPT196705 PZP196705 QJL196705 QTH196705 RDD196705 RMZ196705 RWV196705 SGR196705 SQN196705 TAJ196705 TKF196705 TUB196705 UDX196705 UNT196705 UXP196705 VHL196705 VRH196705 WBD196705 WKZ196705 WUV196705 S327781 IJ262241 SF262241 ACB262241 ALX262241 AVT262241 BFP262241 BPL262241 BZH262241 CJD262241 CSZ262241 DCV262241 DMR262241 DWN262241 EGJ262241 EQF262241 FAB262241 FJX262241 FTT262241 GDP262241 GNL262241 GXH262241 HHD262241 HQZ262241 IAV262241 IKR262241 IUN262241 JEJ262241 JOF262241 JYB262241 KHX262241 KRT262241 LBP262241 LLL262241 LVH262241 MFD262241 MOZ262241 MYV262241 NIR262241 NSN262241 OCJ262241 OMF262241 OWB262241 PFX262241 PPT262241 PZP262241 QJL262241 QTH262241 RDD262241 RMZ262241 RWV262241 SGR262241 SQN262241 TAJ262241 TKF262241 TUB262241 UDX262241 UNT262241 UXP262241 VHL262241 VRH262241 WBD262241 WKZ262241 WUV262241 S393317 IJ327777 SF327777 ACB327777 ALX327777 AVT327777 BFP327777 BPL327777 BZH327777 CJD327777 CSZ327777 DCV327777 DMR327777 DWN327777 EGJ327777 EQF327777 FAB327777 FJX327777 FTT327777 GDP327777 GNL327777 GXH327777 HHD327777 HQZ327777 IAV327777 IKR327777 IUN327777 JEJ327777 JOF327777 JYB327777 KHX327777 KRT327777 LBP327777 LLL327777 LVH327777 MFD327777 MOZ327777 MYV327777 NIR327777 NSN327777 OCJ327777 OMF327777 OWB327777 PFX327777 PPT327777 PZP327777 QJL327777 QTH327777 RDD327777 RMZ327777 RWV327777 SGR327777 SQN327777 TAJ327777 TKF327777 TUB327777 UDX327777 UNT327777 UXP327777 VHL327777 VRH327777 WBD327777 WKZ327777 WUV327777 S458853 IJ393313 SF393313 ACB393313 ALX393313 AVT393313 BFP393313 BPL393313 BZH393313 CJD393313 CSZ393313 DCV393313 DMR393313 DWN393313 EGJ393313 EQF393313 FAB393313 FJX393313 FTT393313 GDP393313 GNL393313 GXH393313 HHD393313 HQZ393313 IAV393313 IKR393313 IUN393313 JEJ393313 JOF393313 JYB393313 KHX393313 KRT393313 LBP393313 LLL393313 LVH393313 MFD393313 MOZ393313 MYV393313 NIR393313 NSN393313 OCJ393313 OMF393313 OWB393313 PFX393313 PPT393313 PZP393313 QJL393313 QTH393313 RDD393313 RMZ393313 RWV393313 SGR393313 SQN393313 TAJ393313 TKF393313 TUB393313 UDX393313 UNT393313 UXP393313 VHL393313 VRH393313 WBD393313 WKZ393313 WUV393313 S524389 IJ458849 SF458849 ACB458849 ALX458849 AVT458849 BFP458849 BPL458849 BZH458849 CJD458849 CSZ458849 DCV458849 DMR458849 DWN458849 EGJ458849 EQF458849 FAB458849 FJX458849 FTT458849 GDP458849 GNL458849 GXH458849 HHD458849 HQZ458849 IAV458849 IKR458849 IUN458849 JEJ458849 JOF458849 JYB458849 KHX458849 KRT458849 LBP458849 LLL458849 LVH458849 MFD458849 MOZ458849 MYV458849 NIR458849 NSN458849 OCJ458849 OMF458849 OWB458849 PFX458849 PPT458849 PZP458849 QJL458849 QTH458849 RDD458849 RMZ458849 RWV458849 SGR458849 SQN458849 TAJ458849 TKF458849 TUB458849 UDX458849 UNT458849 UXP458849 VHL458849 VRH458849 WBD458849 WKZ458849 WUV458849 S589925 IJ524385 SF524385 ACB524385 ALX524385 AVT524385 BFP524385 BPL524385 BZH524385 CJD524385 CSZ524385 DCV524385 DMR524385 DWN524385 EGJ524385 EQF524385 FAB524385 FJX524385 FTT524385 GDP524385 GNL524385 GXH524385 HHD524385 HQZ524385 IAV524385 IKR524385 IUN524385 JEJ524385 JOF524385 JYB524385 KHX524385 KRT524385 LBP524385 LLL524385 LVH524385 MFD524385 MOZ524385 MYV524385 NIR524385 NSN524385 OCJ524385 OMF524385 OWB524385 PFX524385 PPT524385 PZP524385 QJL524385 QTH524385 RDD524385 RMZ524385 RWV524385 SGR524385 SQN524385 TAJ524385 TKF524385 TUB524385 UDX524385 UNT524385 UXP524385 VHL524385 VRH524385 WBD524385 WKZ524385 WUV524385 S655461 IJ589921 SF589921 ACB589921 ALX589921 AVT589921 BFP589921 BPL589921 BZH589921 CJD589921 CSZ589921 DCV589921 DMR589921 DWN589921 EGJ589921 EQF589921 FAB589921 FJX589921 FTT589921 GDP589921 GNL589921 GXH589921 HHD589921 HQZ589921 IAV589921 IKR589921 IUN589921 JEJ589921 JOF589921 JYB589921 KHX589921 KRT589921 LBP589921 LLL589921 LVH589921 MFD589921 MOZ589921 MYV589921 NIR589921 NSN589921 OCJ589921 OMF589921 OWB589921 PFX589921 PPT589921 PZP589921 QJL589921 QTH589921 RDD589921 RMZ589921 RWV589921 SGR589921 SQN589921 TAJ589921 TKF589921 TUB589921 UDX589921 UNT589921 UXP589921 VHL589921 VRH589921 WBD589921 WKZ589921 WUV589921 S720997 IJ655457 SF655457 ACB655457 ALX655457 AVT655457 BFP655457 BPL655457 BZH655457 CJD655457 CSZ655457 DCV655457 DMR655457 DWN655457 EGJ655457 EQF655457 FAB655457 FJX655457 FTT655457 GDP655457 GNL655457 GXH655457 HHD655457 HQZ655457 IAV655457 IKR655457 IUN655457 JEJ655457 JOF655457 JYB655457 KHX655457 KRT655457 LBP655457 LLL655457 LVH655457 MFD655457 MOZ655457 MYV655457 NIR655457 NSN655457 OCJ655457 OMF655457 OWB655457 PFX655457 PPT655457 PZP655457 QJL655457 QTH655457 RDD655457 RMZ655457 RWV655457 SGR655457 SQN655457 TAJ655457 TKF655457 TUB655457 UDX655457 UNT655457 UXP655457 VHL655457 VRH655457 WBD655457 WKZ655457 WUV655457 S786533 IJ720993 SF720993 ACB720993 ALX720993 AVT720993 BFP720993 BPL720993 BZH720993 CJD720993 CSZ720993 DCV720993 DMR720993 DWN720993 EGJ720993 EQF720993 FAB720993 FJX720993 FTT720993 GDP720993 GNL720993 GXH720993 HHD720993 HQZ720993 IAV720993 IKR720993 IUN720993 JEJ720993 JOF720993 JYB720993 KHX720993 KRT720993 LBP720993 LLL720993 LVH720993 MFD720993 MOZ720993 MYV720993 NIR720993 NSN720993 OCJ720993 OMF720993 OWB720993 PFX720993 PPT720993 PZP720993 QJL720993 QTH720993 RDD720993 RMZ720993 RWV720993 SGR720993 SQN720993 TAJ720993 TKF720993 TUB720993 UDX720993 UNT720993 UXP720993 VHL720993 VRH720993 WBD720993 WKZ720993 WUV720993 S852069 IJ786529 SF786529 ACB786529 ALX786529 AVT786529 BFP786529 BPL786529 BZH786529 CJD786529 CSZ786529 DCV786529 DMR786529 DWN786529 EGJ786529 EQF786529 FAB786529 FJX786529 FTT786529 GDP786529 GNL786529 GXH786529 HHD786529 HQZ786529 IAV786529 IKR786529 IUN786529 JEJ786529 JOF786529 JYB786529 KHX786529 KRT786529 LBP786529 LLL786529 LVH786529 MFD786529 MOZ786529 MYV786529 NIR786529 NSN786529 OCJ786529 OMF786529 OWB786529 PFX786529 PPT786529 PZP786529 QJL786529 QTH786529 RDD786529 RMZ786529 RWV786529 SGR786529 SQN786529 TAJ786529 TKF786529 TUB786529 UDX786529 UNT786529 UXP786529 VHL786529 VRH786529 WBD786529 WKZ786529 WUV786529 S917605 IJ852065 SF852065 ACB852065 ALX852065 AVT852065 BFP852065 BPL852065 BZH852065 CJD852065 CSZ852065 DCV852065 DMR852065 DWN852065 EGJ852065 EQF852065 FAB852065 FJX852065 FTT852065 GDP852065 GNL852065 GXH852065 HHD852065 HQZ852065 IAV852065 IKR852065 IUN852065 JEJ852065 JOF852065 JYB852065 KHX852065 KRT852065 LBP852065 LLL852065 LVH852065 MFD852065 MOZ852065 MYV852065 NIR852065 NSN852065 OCJ852065 OMF852065 OWB852065 PFX852065 PPT852065 PZP852065 QJL852065 QTH852065 RDD852065 RMZ852065 RWV852065 SGR852065 SQN852065 TAJ852065 TKF852065 TUB852065 UDX852065 UNT852065 UXP852065 VHL852065 VRH852065 WBD852065 WKZ852065 WUV852065 S983141 IJ917601 SF917601 ACB917601 ALX917601 AVT917601 BFP917601 BPL917601 BZH917601 CJD917601 CSZ917601 DCV917601 DMR917601 DWN917601 EGJ917601 EQF917601 FAB917601 FJX917601 FTT917601 GDP917601 GNL917601 GXH917601 HHD917601 HQZ917601 IAV917601 IKR917601 IUN917601 JEJ917601 JOF917601 JYB917601 KHX917601 KRT917601 LBP917601 LLL917601 LVH917601 MFD917601 MOZ917601 MYV917601 NIR917601 NSN917601 OCJ917601 OMF917601 OWB917601 PFX917601 PPT917601 PZP917601 QJL917601 QTH917601 RDD917601 RMZ917601 RWV917601 SGR917601 SQN917601 TAJ917601 TKF917601 TUB917601 UDX917601 UNT917601 UXP917601 VHL917601 VRH917601 WBD917601 WKZ917601 WUV917601 WUV983137 IJ983137 SF983137 ACB983137 ALX983137 AVT983137 BFP983137 BPL983137 BZH983137 CJD983137 CSZ983137 DCV983137 DMR983137 DWN983137 EGJ983137 EQF983137 FAB983137 FJX983137 FTT983137 GDP983137 GNL983137 GXH983137 HHD983137 HQZ983137 IAV983137 IKR983137 IUN983137 JEJ983137 JOF983137 JYB983137 KHX983137 KRT983137 LBP983137 LLL983137 LVH983137 MFD983137 MOZ983137 MYV983137 NIR983137 NSN983137 OCJ983137 OMF983137 OWB983137 PFX983137 PPT983137 PZP983137 QJL983137 QTH983137 RDD983137 RMZ983137 RWV983137 SGR983137 SQN983137 TAJ983137 TKF983137 TUB983137 UDX983137 UNT983137 UXP983137 VHL983137 VRH983137 WBD983137 WKZ983137" xr:uid="{237A6153-A594-459C-B112-2FA6AFFEC40F}">
      <formula1>"院内CRC,SMO CRC,SMOフルサポート"</formula1>
    </dataValidation>
  </dataValidations>
  <printOptions horizontalCentered="1"/>
  <pageMargins left="0" right="0" top="0.59055118110236227" bottom="0.59055118110236227" header="0.31496062992125984" footer="0.31496062992125984"/>
  <pageSetup paperSize="9" scale="99" fitToWidth="0" fitToHeight="0" orientation="portrait" r:id="rId1"/>
  <headerFooter alignWithMargins="0">
    <oddHeader>&amp;R&amp;P/&amp;Nページ</oddHeader>
  </headerFooter>
  <rowBreaks count="2" manualBreakCount="2">
    <brk id="64" max="30" man="1"/>
    <brk id="127" max="30" man="1"/>
  </rowBreaks>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3</vt:i4>
      </vt:variant>
      <vt:variant>
        <vt:lpstr>名前付き一覧</vt:lpstr>
      </vt:variant>
      <vt:variant>
        <vt:i4>3</vt:i4>
      </vt:variant>
    </vt:vector>
  </HeadingPairs>
  <TitlesOfParts>
    <vt:vector size="6" baseType="lpstr">
      <vt:lpstr>ポイント表(Ver.2.0)</vt:lpstr>
      <vt:lpstr>試験経費算定表(Ver.2.0)</vt:lpstr>
      <vt:lpstr>経費の配分について(Ver.2.0)</vt:lpstr>
      <vt:lpstr>'ポイント表(Ver.2.0)'!Print_Area</vt:lpstr>
      <vt:lpstr>'経費の配分について(Ver.2.0)'!Print_Area</vt:lpstr>
      <vt:lpstr>'試験経費算定表(Ver.2.0)'!Print_Area</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oda</dc:creator>
  <cp:lastModifiedBy>佐久間良人</cp:lastModifiedBy>
  <cp:lastPrinted>2024-02-21T02:28:10Z</cp:lastPrinted>
  <dcterms:created xsi:type="dcterms:W3CDTF">2008-11-21T05:49:34Z</dcterms:created>
  <dcterms:modified xsi:type="dcterms:W3CDTF">2025-10-27T00:42:33Z</dcterms:modified>
</cp:coreProperties>
</file>