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133.35.207.122\全体共有\04 総務経理部門\04 治験経理室\13 雛形(契約・ポイント表・費用関連)\ポイント表雛形\"/>
    </mc:Choice>
  </mc:AlternateContent>
  <xr:revisionPtr revIDLastSave="0" documentId="8_{2A993032-8A0A-4E5B-BA6C-352754E33EEF}" xr6:coauthVersionLast="47" xr6:coauthVersionMax="47" xr10:uidLastSave="{00000000-0000-0000-0000-000000000000}"/>
  <workbookProtection workbookAlgorithmName="SHA-512" workbookHashValue="gXrFhRD7FDMDBTPjTPIIjlMWlhwSGkvTJJkgZ94bX4H4FFw6mJ/7Ti5B4s2ZOFlZEmwNcMh3oLRyF2TiVaV7Vg==" workbookSaltValue="b/23RtbSneZCelSrB5tKPg==" workbookSpinCount="100000" lockStructure="1"/>
  <bookViews>
    <workbookView xWindow="-120" yWindow="-120" windowWidth="38640" windowHeight="21120" tabRatio="889" activeTab="2" xr2:uid="{00000000-000D-0000-FFFF-FFFF00000000}"/>
  </bookViews>
  <sheets>
    <sheet name="ポイント表(Ver.3.0)" sheetId="56" r:id="rId1"/>
    <sheet name="別紙1 項目H・L・N算出内訳" sheetId="52" r:id="rId2"/>
    <sheet name="試験経費算定表(Ver.3.0)" sheetId="53" r:id="rId3"/>
    <sheet name="経費の配分について(Ver.3.0)" sheetId="57" state="hidden" r:id="rId4"/>
  </sheets>
  <definedNames>
    <definedName name="_xlnm.Print_Area" localSheetId="0">'ポイント表(Ver.3.0)'!$A$1:$O$41</definedName>
    <definedName name="_xlnm.Print_Area" localSheetId="3">'経費の配分について(Ver.3.0)'!$A$1:$AE$171</definedName>
    <definedName name="_xlnm.Print_Area" localSheetId="2">'試験経費算定表(Ver.3.0)'!$A$1:$AE$182</definedName>
    <definedName name="_xlnm.Print_Area" localSheetId="1">'別紙1 項目H・L・N算出内訳'!$A$1:$J$18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68" i="57" l="1"/>
  <c r="S68" i="57"/>
  <c r="W68" i="57"/>
  <c r="K68" i="57"/>
  <c r="K69" i="57"/>
  <c r="O69" i="57"/>
  <c r="S69" i="57"/>
  <c r="W69" i="57"/>
  <c r="K70" i="57"/>
  <c r="O70" i="57"/>
  <c r="S70" i="57"/>
  <c r="W70" i="57"/>
  <c r="K71" i="57"/>
  <c r="O71" i="57"/>
  <c r="S71" i="57"/>
  <c r="W71" i="57"/>
  <c r="K72" i="57"/>
  <c r="O72" i="57"/>
  <c r="S72" i="57"/>
  <c r="W72" i="57"/>
  <c r="K73" i="57"/>
  <c r="O73" i="57"/>
  <c r="S73" i="57"/>
  <c r="W73" i="57"/>
  <c r="K74" i="57"/>
  <c r="O74" i="57"/>
  <c r="S74" i="57"/>
  <c r="W74" i="57"/>
  <c r="K75" i="57"/>
  <c r="O75" i="57"/>
  <c r="S75" i="57"/>
  <c r="W75" i="57"/>
  <c r="K76" i="57"/>
  <c r="O76" i="57"/>
  <c r="S76" i="57"/>
  <c r="W76" i="57"/>
  <c r="K77" i="57"/>
  <c r="O77" i="57"/>
  <c r="S77" i="57"/>
  <c r="W77" i="57"/>
  <c r="K78" i="57"/>
  <c r="O78" i="57"/>
  <c r="S78" i="57"/>
  <c r="W78" i="57"/>
  <c r="O67" i="57"/>
  <c r="S67" i="57"/>
  <c r="W67" i="57"/>
  <c r="K67" i="57"/>
  <c r="S108" i="57"/>
  <c r="L108" i="57" s="1"/>
  <c r="P33" i="56"/>
  <c r="L23" i="56" l="1"/>
  <c r="L14" i="56"/>
  <c r="H34" i="56"/>
  <c r="AC4" i="57" l="1"/>
  <c r="Q121" i="53"/>
  <c r="S99" i="57"/>
  <c r="W49" i="57"/>
  <c r="W48" i="57"/>
  <c r="W18" i="57"/>
  <c r="L18" i="57" s="1"/>
  <c r="W40" i="57"/>
  <c r="W39" i="57"/>
  <c r="P171" i="57"/>
  <c r="S135" i="57"/>
  <c r="P135" i="57"/>
  <c r="S117" i="57"/>
  <c r="P117" i="57"/>
  <c r="P108" i="57"/>
  <c r="P99" i="57"/>
  <c r="T60" i="57"/>
  <c r="T59" i="57"/>
  <c r="T58" i="57"/>
  <c r="T57" i="57"/>
  <c r="T49" i="57"/>
  <c r="L49" i="57" s="1"/>
  <c r="T48" i="57"/>
  <c r="L52" i="57" s="1"/>
  <c r="T40" i="57"/>
  <c r="T39" i="57"/>
  <c r="V4" i="57"/>
  <c r="S3" i="57"/>
  <c r="L3" i="57"/>
  <c r="AI1" i="57"/>
  <c r="L4" i="57"/>
  <c r="P4" i="57" s="1"/>
  <c r="AO2" i="57"/>
  <c r="AI2" i="57"/>
  <c r="AO1" i="57"/>
  <c r="Y166" i="57"/>
  <c r="L166" i="57"/>
  <c r="L167" i="57" s="1"/>
  <c r="P162" i="57"/>
  <c r="V157" i="57"/>
  <c r="T157" i="57"/>
  <c r="P157" i="57"/>
  <c r="L157" i="57"/>
  <c r="P154" i="57"/>
  <c r="Z149" i="57"/>
  <c r="L149" i="57"/>
  <c r="V140" i="57"/>
  <c r="T140" i="57"/>
  <c r="V139" i="57"/>
  <c r="T139" i="57"/>
  <c r="L139" i="57"/>
  <c r="Y130" i="57"/>
  <c r="W130" i="57"/>
  <c r="L130" i="57"/>
  <c r="Y122" i="57"/>
  <c r="Y121" i="57"/>
  <c r="L121" i="57"/>
  <c r="Y112" i="57"/>
  <c r="P112" i="57"/>
  <c r="L112" i="57"/>
  <c r="Y103" i="57"/>
  <c r="L103" i="57"/>
  <c r="Y94" i="57"/>
  <c r="L94" i="57"/>
  <c r="Y85" i="57"/>
  <c r="Y84" i="57"/>
  <c r="Y83" i="57"/>
  <c r="Y82" i="57"/>
  <c r="V60" i="57"/>
  <c r="V59" i="57"/>
  <c r="V58" i="57"/>
  <c r="V57" i="57"/>
  <c r="Y49" i="57"/>
  <c r="Y48" i="57"/>
  <c r="Y40" i="57"/>
  <c r="Y39" i="57"/>
  <c r="V30" i="57"/>
  <c r="V29" i="57"/>
  <c r="V28" i="57"/>
  <c r="V27" i="57"/>
  <c r="V26" i="57"/>
  <c r="Y18" i="57"/>
  <c r="V17" i="57"/>
  <c r="V16" i="57"/>
  <c r="L16" i="57"/>
  <c r="V15" i="57"/>
  <c r="V14" i="57"/>
  <c r="L14" i="57"/>
  <c r="V13" i="57"/>
  <c r="L13" i="57"/>
  <c r="Z4" i="57"/>
  <c r="L50" i="57" l="1"/>
  <c r="L43" i="57"/>
  <c r="L40" i="57"/>
  <c r="L48" i="57"/>
  <c r="L41" i="57"/>
  <c r="L39" i="57"/>
  <c r="L42" i="57" s="1"/>
  <c r="L44" i="57" s="1"/>
  <c r="P49" i="57"/>
  <c r="L51" i="57"/>
  <c r="L53" i="57" s="1"/>
  <c r="U53" i="57" s="1"/>
  <c r="P28" i="57"/>
  <c r="P15" i="57"/>
  <c r="L15" i="57" s="1"/>
  <c r="L132" i="57"/>
  <c r="T26" i="57"/>
  <c r="L168" i="57"/>
  <c r="L150" i="57"/>
  <c r="L151" i="57" s="1"/>
  <c r="L158" i="57"/>
  <c r="L159" i="57" s="1"/>
  <c r="L131" i="57"/>
  <c r="P140" i="57"/>
  <c r="L140" i="57" s="1"/>
  <c r="L141" i="57" s="1"/>
  <c r="P30" i="57"/>
  <c r="L104" i="57"/>
  <c r="L105" i="57" s="1"/>
  <c r="L113" i="57"/>
  <c r="L114" i="57" s="1"/>
  <c r="P122" i="57"/>
  <c r="L122" i="57" s="1"/>
  <c r="P40" i="57"/>
  <c r="L95" i="57"/>
  <c r="L96" i="57" s="1"/>
  <c r="P17" i="57"/>
  <c r="L17" i="57" s="1"/>
  <c r="L19" i="57" l="1"/>
  <c r="L20" i="57" s="1"/>
  <c r="U44" i="57"/>
  <c r="L26" i="57"/>
  <c r="L33" i="57"/>
  <c r="L31" i="57"/>
  <c r="L21" i="57"/>
  <c r="L22" i="57" s="1"/>
  <c r="L152" i="57"/>
  <c r="L153" i="57" s="1"/>
  <c r="L97" i="57"/>
  <c r="L98" i="57" s="1"/>
  <c r="L106" i="57"/>
  <c r="L107" i="57"/>
  <c r="L160" i="57"/>
  <c r="L161" i="57" s="1"/>
  <c r="T27" i="57"/>
  <c r="L27" i="57" s="1"/>
  <c r="T30" i="57"/>
  <c r="L30" i="57" s="1"/>
  <c r="T28" i="57"/>
  <c r="L28" i="57" s="1"/>
  <c r="T29" i="57"/>
  <c r="L29" i="57" s="1"/>
  <c r="L115" i="57"/>
  <c r="L116" i="57"/>
  <c r="L133" i="57"/>
  <c r="L134" i="57" s="1"/>
  <c r="L169" i="57"/>
  <c r="L170" i="57" s="1"/>
  <c r="L142" i="57"/>
  <c r="L123" i="57"/>
  <c r="L124" i="57" s="1"/>
  <c r="U170" i="57" l="1"/>
  <c r="L171" i="57"/>
  <c r="AB171" i="57" s="1"/>
  <c r="U161" i="57"/>
  <c r="L162" i="57"/>
  <c r="X162" i="57" s="1"/>
  <c r="U134" i="57"/>
  <c r="L135" i="57"/>
  <c r="Z135" i="57" s="1"/>
  <c r="U98" i="57"/>
  <c r="L99" i="57"/>
  <c r="Z99" i="57" s="1"/>
  <c r="L125" i="57"/>
  <c r="L126" i="57" s="1"/>
  <c r="U126" i="57" s="1"/>
  <c r="U153" i="57"/>
  <c r="L154" i="57"/>
  <c r="Y154" i="57" s="1"/>
  <c r="L32" i="57"/>
  <c r="L34" i="57" s="1"/>
  <c r="U34" i="57" s="1"/>
  <c r="U107" i="57"/>
  <c r="Z108" i="57"/>
  <c r="L143" i="57"/>
  <c r="L144" i="57" s="1"/>
  <c r="U144" i="57" s="1"/>
  <c r="U116" i="57"/>
  <c r="L117" i="57"/>
  <c r="Z117" i="57" s="1"/>
  <c r="U22" i="57"/>
  <c r="S3" i="53" l="1"/>
  <c r="V4" i="53"/>
  <c r="L3" i="53"/>
  <c r="Q46" i="53"/>
  <c r="Q56" i="53"/>
  <c r="Q103" i="53"/>
  <c r="Q112" i="53"/>
  <c r="Q139" i="53"/>
  <c r="N166" i="53"/>
  <c r="N175" i="53"/>
  <c r="K175" i="53" s="1"/>
  <c r="N139" i="53"/>
  <c r="N121" i="53"/>
  <c r="N112" i="53"/>
  <c r="N103" i="53"/>
  <c r="N68" i="53"/>
  <c r="N56" i="53"/>
  <c r="N46" i="53"/>
  <c r="U18" i="53"/>
  <c r="L71" i="53"/>
  <c r="H35" i="56" a="1"/>
  <c r="H35" i="56" s="1"/>
  <c r="X74" i="53"/>
  <c r="T74" i="53"/>
  <c r="P74" i="53"/>
  <c r="L74" i="53"/>
  <c r="X73" i="53"/>
  <c r="T73" i="53"/>
  <c r="P73" i="53"/>
  <c r="L73" i="53"/>
  <c r="E71" i="53"/>
  <c r="L72" i="53" s="1" a="1"/>
  <c r="L72" i="53" s="1"/>
  <c r="N29" i="53"/>
  <c r="O24" i="56"/>
  <c r="O19" i="56"/>
  <c r="O20" i="56"/>
  <c r="O18" i="56"/>
  <c r="L25" i="56"/>
  <c r="L26" i="56"/>
  <c r="L27" i="56"/>
  <c r="L24" i="56"/>
  <c r="L19" i="56"/>
  <c r="L20" i="56"/>
  <c r="L22" i="56"/>
  <c r="L18" i="56"/>
  <c r="L15" i="56"/>
  <c r="L16" i="56"/>
  <c r="I27" i="56"/>
  <c r="I25" i="56"/>
  <c r="I26" i="56"/>
  <c r="I24" i="56"/>
  <c r="I15" i="56"/>
  <c r="I16" i="56"/>
  <c r="I17" i="56"/>
  <c r="I18" i="56"/>
  <c r="I19" i="56"/>
  <c r="I20" i="56"/>
  <c r="I22" i="56"/>
  <c r="I14" i="56"/>
  <c r="F26" i="56"/>
  <c r="F24" i="56"/>
  <c r="F22" i="56"/>
  <c r="F20" i="56"/>
  <c r="F19" i="56"/>
  <c r="F16" i="56"/>
  <c r="F14" i="56"/>
  <c r="T71" i="53" l="1"/>
  <c r="T72" i="53" s="1" a="1"/>
  <c r="T72" i="53" s="1"/>
  <c r="D25" i="52"/>
  <c r="J27" i="56" s="1"/>
  <c r="D17" i="52"/>
  <c r="J25" i="56" s="1"/>
  <c r="D1" i="52"/>
  <c r="M21" i="56" s="1"/>
  <c r="O21" i="56" s="1"/>
  <c r="P23" i="56"/>
  <c r="M29" i="56"/>
  <c r="O29" i="56" s="1"/>
  <c r="J29" i="56"/>
  <c r="D29" i="56"/>
  <c r="G29" i="56"/>
  <c r="H36" i="56" a="1"/>
  <c r="H36" i="56" s="1"/>
  <c r="T75" i="53" l="1"/>
  <c r="T78" i="53"/>
  <c r="T77" i="53"/>
  <c r="T76" i="53"/>
  <c r="T79" i="53"/>
  <c r="X71" i="53"/>
  <c r="D21" i="56"/>
  <c r="F21" i="56" s="1"/>
  <c r="G21" i="56"/>
  <c r="I21" i="56" s="1"/>
  <c r="G27" i="56"/>
  <c r="G25" i="56"/>
  <c r="J21" i="56"/>
  <c r="L21" i="56" s="1"/>
  <c r="P24" i="56"/>
  <c r="P22" i="56"/>
  <c r="P20" i="56"/>
  <c r="P18" i="56"/>
  <c r="P17" i="56"/>
  <c r="P16" i="56"/>
  <c r="P15" i="56"/>
  <c r="P71" i="53" l="1"/>
  <c r="P26" i="56"/>
  <c r="P14" i="56"/>
  <c r="P19" i="56"/>
  <c r="P25" i="56"/>
  <c r="P27" i="56"/>
  <c r="P21" i="56"/>
  <c r="L29" i="56"/>
  <c r="I29" i="56"/>
  <c r="E67" i="57" s="1"/>
  <c r="F29" i="56"/>
  <c r="K29" i="53"/>
  <c r="K16" i="53"/>
  <c r="W170" i="53"/>
  <c r="K170" i="53"/>
  <c r="T161" i="53"/>
  <c r="R161" i="53"/>
  <c r="N161" i="53"/>
  <c r="N158" i="53"/>
  <c r="U153" i="53"/>
  <c r="K153" i="53"/>
  <c r="T144" i="53"/>
  <c r="R144" i="53"/>
  <c r="N144" i="53"/>
  <c r="K144" i="53" s="1"/>
  <c r="T143" i="53"/>
  <c r="R143" i="53"/>
  <c r="K143" i="53"/>
  <c r="W134" i="53"/>
  <c r="U134" i="53"/>
  <c r="K134" i="53"/>
  <c r="W126" i="53"/>
  <c r="N126" i="53"/>
  <c r="K126" i="53" s="1"/>
  <c r="W125" i="53"/>
  <c r="K125" i="53"/>
  <c r="W116" i="53"/>
  <c r="N116" i="53"/>
  <c r="K116" i="53" s="1"/>
  <c r="W107" i="53"/>
  <c r="K107" i="53"/>
  <c r="W98" i="53"/>
  <c r="K98" i="53"/>
  <c r="W89" i="53"/>
  <c r="W88" i="53"/>
  <c r="W87" i="53"/>
  <c r="W86" i="53"/>
  <c r="P72" i="53" a="1"/>
  <c r="P72" i="53" s="1"/>
  <c r="T63" i="53"/>
  <c r="T62" i="53"/>
  <c r="T61" i="53"/>
  <c r="T60" i="53"/>
  <c r="W51" i="53"/>
  <c r="N51" i="53"/>
  <c r="K51" i="53" s="1"/>
  <c r="W50" i="53"/>
  <c r="K50" i="53"/>
  <c r="W41" i="53"/>
  <c r="N41" i="53"/>
  <c r="K41" i="53" s="1"/>
  <c r="W40" i="53"/>
  <c r="K40" i="53"/>
  <c r="T30" i="53"/>
  <c r="N30" i="53"/>
  <c r="K30" i="53" s="1"/>
  <c r="T29" i="53"/>
  <c r="T28" i="53"/>
  <c r="N28" i="53"/>
  <c r="K28" i="53" s="1"/>
  <c r="T27" i="53"/>
  <c r="K27" i="53"/>
  <c r="T26" i="53"/>
  <c r="K26" i="53"/>
  <c r="W18" i="53"/>
  <c r="K18" i="53"/>
  <c r="T17" i="53"/>
  <c r="N17" i="53"/>
  <c r="K17" i="53" s="1"/>
  <c r="T16" i="53"/>
  <c r="T15" i="53"/>
  <c r="N15" i="53"/>
  <c r="K15" i="53" s="1"/>
  <c r="T14" i="53"/>
  <c r="K14" i="53"/>
  <c r="T13" i="53"/>
  <c r="K13" i="53"/>
  <c r="Z4" i="53"/>
  <c r="N35" i="53" s="1"/>
  <c r="P4" i="53"/>
  <c r="P77" i="53" l="1"/>
  <c r="P75" i="53"/>
  <c r="P78" i="53"/>
  <c r="P28" i="56"/>
  <c r="N30" i="56"/>
  <c r="K171" i="53"/>
  <c r="K172" i="53" s="1"/>
  <c r="K173" i="53" s="1"/>
  <c r="K174" i="53" s="1"/>
  <c r="K161" i="53"/>
  <c r="K162" i="53" s="1"/>
  <c r="K163" i="53" s="1"/>
  <c r="X72" i="53" a="1"/>
  <c r="X72" i="53" s="1"/>
  <c r="K127" i="53"/>
  <c r="K128" i="53" s="1"/>
  <c r="K129" i="53" s="1"/>
  <c r="K130" i="53" s="1"/>
  <c r="S130" i="53" s="1"/>
  <c r="K145" i="53"/>
  <c r="K146" i="53" s="1"/>
  <c r="K147" i="53" s="1"/>
  <c r="K31" i="53"/>
  <c r="K32" i="53" s="1"/>
  <c r="K154" i="53"/>
  <c r="K155" i="53" s="1"/>
  <c r="K19" i="53"/>
  <c r="K20" i="53" s="1"/>
  <c r="K42" i="53"/>
  <c r="K43" i="53" s="1"/>
  <c r="K135" i="53"/>
  <c r="K136" i="53" s="1"/>
  <c r="K52" i="53"/>
  <c r="K53" i="53" s="1"/>
  <c r="K108" i="53"/>
  <c r="K109" i="53" s="1"/>
  <c r="K117" i="53"/>
  <c r="K118" i="53" s="1"/>
  <c r="K99" i="53"/>
  <c r="K100" i="53" s="1"/>
  <c r="X79" i="53" l="1"/>
  <c r="X78" i="53"/>
  <c r="X77" i="53"/>
  <c r="X76" i="53"/>
  <c r="X75" i="53"/>
  <c r="P57" i="57"/>
  <c r="N60" i="53"/>
  <c r="K148" i="53"/>
  <c r="S148" i="53" s="1"/>
  <c r="W175" i="53"/>
  <c r="S174" i="53"/>
  <c r="K164" i="53"/>
  <c r="K165" i="53" s="1"/>
  <c r="K44" i="53"/>
  <c r="K45" i="53" s="1"/>
  <c r="K33" i="53"/>
  <c r="K34" i="53" s="1"/>
  <c r="K21" i="53"/>
  <c r="K22" i="53" s="1"/>
  <c r="K101" i="53"/>
  <c r="K102" i="53"/>
  <c r="K119" i="53"/>
  <c r="K120" i="53" s="1"/>
  <c r="K110" i="53"/>
  <c r="K111" i="53"/>
  <c r="K54" i="53"/>
  <c r="K55" i="53" s="1"/>
  <c r="K156" i="53"/>
  <c r="K157" i="53" s="1"/>
  <c r="K137" i="53"/>
  <c r="K138" i="53" s="1"/>
  <c r="K60" i="53" l="1"/>
  <c r="N61" i="53"/>
  <c r="N86" i="53"/>
  <c r="K86" i="53" s="1"/>
  <c r="N63" i="53"/>
  <c r="N62" i="53"/>
  <c r="P82" i="57"/>
  <c r="L82" i="57" s="1"/>
  <c r="P58" i="57"/>
  <c r="P83" i="57" s="1"/>
  <c r="L83" i="57" s="1"/>
  <c r="P59" i="57"/>
  <c r="P84" i="57" s="1"/>
  <c r="L84" i="57" s="1"/>
  <c r="P60" i="57"/>
  <c r="P85" i="57" s="1"/>
  <c r="L85" i="57" s="1"/>
  <c r="X80" i="53"/>
  <c r="X81" i="53" s="1"/>
  <c r="X82" i="53" s="1"/>
  <c r="T80" i="53"/>
  <c r="S138" i="53"/>
  <c r="K139" i="53"/>
  <c r="W139" i="53" s="1"/>
  <c r="S22" i="53"/>
  <c r="S157" i="53"/>
  <c r="K158" i="53"/>
  <c r="W158" i="53" s="1"/>
  <c r="S45" i="53"/>
  <c r="K46" i="53"/>
  <c r="W46" i="53" s="1"/>
  <c r="S165" i="53"/>
  <c r="K166" i="53"/>
  <c r="W166" i="53" s="1"/>
  <c r="K35" i="53"/>
  <c r="W35" i="53" s="1"/>
  <c r="S34" i="53"/>
  <c r="K121" i="53"/>
  <c r="W121" i="53" s="1"/>
  <c r="S120" i="53"/>
  <c r="S102" i="53"/>
  <c r="K103" i="53"/>
  <c r="W103" i="53" s="1"/>
  <c r="S55" i="53"/>
  <c r="K56" i="53"/>
  <c r="W56" i="53" s="1"/>
  <c r="K112" i="53"/>
  <c r="W112" i="53" s="1"/>
  <c r="S111" i="53"/>
  <c r="L75" i="53" l="1"/>
  <c r="L79" i="53" s="1"/>
  <c r="T81" i="53"/>
  <c r="T82" i="53" s="1"/>
  <c r="L86" i="57"/>
  <c r="L87" i="57" s="1"/>
  <c r="L88" i="57" s="1"/>
  <c r="L89" i="57" s="1"/>
  <c r="U89" i="57" s="1"/>
  <c r="N87" i="53"/>
  <c r="K87" i="53" s="1"/>
  <c r="K61" i="53"/>
  <c r="P76" i="53" s="1"/>
  <c r="N88" i="53"/>
  <c r="K88" i="53" s="1"/>
  <c r="K62" i="53"/>
  <c r="L77" i="53" s="1"/>
  <c r="K63" i="53"/>
  <c r="L78" i="53" s="1"/>
  <c r="N89" i="53"/>
  <c r="K89" i="53" s="1"/>
  <c r="L57" i="57"/>
  <c r="AF75" i="53" l="1"/>
  <c r="K90" i="53"/>
  <c r="K91" i="53" s="1"/>
  <c r="K92" i="53" s="1"/>
  <c r="K93" i="53" s="1"/>
  <c r="S93" i="53" s="1"/>
  <c r="L58" i="57"/>
  <c r="L76" i="53"/>
  <c r="AF76" i="53" s="1"/>
  <c r="K64" i="53"/>
  <c r="AH71" i="57"/>
  <c r="M8" i="57"/>
  <c r="Y8" i="57"/>
  <c r="L60" i="57"/>
  <c r="AF78" i="53"/>
  <c r="L59" i="57"/>
  <c r="P79" i="53" l="1"/>
  <c r="P80" i="53"/>
  <c r="P81" i="53" s="1"/>
  <c r="P82" i="53" s="1"/>
  <c r="AA71" i="57"/>
  <c r="K65" i="53"/>
  <c r="L61" i="57"/>
  <c r="L80" i="53"/>
  <c r="AF77" i="53"/>
  <c r="AH72" i="57"/>
  <c r="AA73" i="57"/>
  <c r="AH74" i="57"/>
  <c r="L82" i="53" l="1"/>
  <c r="L81" i="53"/>
  <c r="AH73" i="57"/>
  <c r="AA74" i="57"/>
  <c r="AF79" i="53"/>
  <c r="AA72" i="57"/>
  <c r="K66" i="53"/>
  <c r="K67" i="53" s="1"/>
  <c r="AF80" i="53"/>
  <c r="AH75" i="57"/>
  <c r="AA75" i="57"/>
  <c r="L62" i="57"/>
  <c r="K68" i="53" l="1"/>
  <c r="AF82" i="53"/>
  <c r="S67" i="53"/>
  <c r="L63" i="57"/>
  <c r="L64" i="57" s="1"/>
  <c r="AF81" i="53"/>
  <c r="AH76" i="57"/>
  <c r="AA76" i="57"/>
  <c r="L7" i="53" l="1"/>
  <c r="W68" i="53"/>
  <c r="M6" i="57"/>
  <c r="U64" i="57"/>
  <c r="AH78" i="57"/>
  <c r="AH77" i="57"/>
  <c r="AA77" i="57"/>
  <c r="AA78" i="57"/>
  <c r="Y6" i="57" l="1"/>
  <c r="Y8" i="5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<sst xmlns="http://schemas.openxmlformats.org/spreadsheetml/2006/main" count="1137" uniqueCount="300">
  <si>
    <t>費目</t>
    <rPh sb="0" eb="2">
      <t>ヒモク</t>
    </rPh>
    <phoneticPr fontId="2"/>
  </si>
  <si>
    <t>間接経費</t>
    <rPh sb="0" eb="2">
      <t>カンセツ</t>
    </rPh>
    <rPh sb="2" eb="4">
      <t>ケイヒ</t>
    </rPh>
    <phoneticPr fontId="2"/>
  </si>
  <si>
    <t>×</t>
    <phoneticPr fontId="2"/>
  </si>
  <si>
    <t>回</t>
    <rPh sb="0" eb="1">
      <t>カイ</t>
    </rPh>
    <phoneticPr fontId="2"/>
  </si>
  <si>
    <t>症例</t>
    <rPh sb="0" eb="2">
      <t>ショウレイ</t>
    </rPh>
    <phoneticPr fontId="2"/>
  </si>
  <si>
    <t>要　　　素</t>
    <rPh sb="0" eb="1">
      <t>ヨウ</t>
    </rPh>
    <rPh sb="4" eb="5">
      <t>ス</t>
    </rPh>
    <phoneticPr fontId="2"/>
  </si>
  <si>
    <t>Ⅱ
（ウエイト×３）</t>
    <phoneticPr fontId="2"/>
  </si>
  <si>
    <t>疾患の重篤度</t>
  </si>
  <si>
    <t>中等度</t>
  </si>
  <si>
    <t>重傷又は重篤</t>
  </si>
  <si>
    <t>B</t>
  </si>
  <si>
    <t>入院・外来の別</t>
  </si>
  <si>
    <t>外来</t>
  </si>
  <si>
    <t>入院</t>
  </si>
  <si>
    <t>C</t>
  </si>
  <si>
    <t>D</t>
  </si>
  <si>
    <t>E</t>
  </si>
  <si>
    <t>ポピュレーション</t>
  </si>
  <si>
    <t>４週間以内</t>
  </si>
  <si>
    <t>２５～４８週</t>
  </si>
  <si>
    <t>4週に2回</t>
  </si>
  <si>
    <t>51～100項目</t>
  </si>
  <si>
    <t>Ｉ</t>
  </si>
  <si>
    <t>Ｊ</t>
  </si>
  <si>
    <t>Ｋ</t>
  </si>
  <si>
    <t>非侵襲的な機能検査,画像診断等</t>
  </si>
  <si>
    <t>５項目以下</t>
  </si>
  <si>
    <t>６項目以上</t>
  </si>
  <si>
    <t>Ｌ</t>
  </si>
  <si>
    <t xml:space="preserve">侵襲を伴う臨床的な検査・測定 </t>
  </si>
  <si>
    <t>Ｍ</t>
  </si>
  <si>
    <t>Ｎ</t>
  </si>
  <si>
    <t>）</t>
    <phoneticPr fontId="2"/>
  </si>
  <si>
    <t>管理費</t>
    <rPh sb="0" eb="3">
      <t>カンリヒ</t>
    </rPh>
    <phoneticPr fontId="2"/>
  </si>
  <si>
    <t>年度</t>
    <rPh sb="0" eb="2">
      <t>ネンド</t>
    </rPh>
    <phoneticPr fontId="2"/>
  </si>
  <si>
    <t>SMO CRC</t>
    <phoneticPr fontId="2"/>
  </si>
  <si>
    <t>101項目以上</t>
    <rPh sb="3" eb="5">
      <t>コウモク</t>
    </rPh>
    <rPh sb="5" eb="7">
      <t>イジョウ</t>
    </rPh>
    <phoneticPr fontId="2"/>
  </si>
  <si>
    <t>F</t>
    <phoneticPr fontId="2"/>
  </si>
  <si>
    <t>G</t>
    <phoneticPr fontId="2"/>
  </si>
  <si>
    <t>作成日</t>
    <rPh sb="0" eb="3">
      <t>サクセイビ</t>
    </rPh>
    <phoneticPr fontId="2"/>
  </si>
  <si>
    <t>年</t>
    <rPh sb="0" eb="1">
      <t>ネン</t>
    </rPh>
    <phoneticPr fontId="2"/>
  </si>
  <si>
    <t>項目</t>
    <rPh sb="0" eb="2">
      <t>コウモク</t>
    </rPh>
    <phoneticPr fontId="2"/>
  </si>
  <si>
    <t>合計</t>
    <rPh sb="0" eb="2">
      <t>ゴウケイ</t>
    </rPh>
    <phoneticPr fontId="2"/>
  </si>
  <si>
    <t>整理番号</t>
    <rPh sb="0" eb="4">
      <t>セイリバンゴウ</t>
    </rPh>
    <phoneticPr fontId="2"/>
  </si>
  <si>
    <t>実施計画書番号</t>
    <rPh sb="0" eb="7">
      <t>ジッシケイカクショバンゴウ</t>
    </rPh>
    <phoneticPr fontId="2"/>
  </si>
  <si>
    <t>～</t>
    <phoneticPr fontId="2"/>
  </si>
  <si>
    <t>内訳</t>
    <rPh sb="0" eb="2">
      <t>ウチワケ</t>
    </rPh>
    <phoneticPr fontId="2"/>
  </si>
  <si>
    <t>実施診療科</t>
    <rPh sb="0" eb="2">
      <t>ジッシ</t>
    </rPh>
    <rPh sb="2" eb="5">
      <t>シンリョウカ</t>
    </rPh>
    <phoneticPr fontId="2"/>
  </si>
  <si>
    <t>目標症例数</t>
    <rPh sb="0" eb="5">
      <t>モクヒョウショウレイスウ</t>
    </rPh>
    <phoneticPr fontId="2"/>
  </si>
  <si>
    <t>合計ポイント</t>
    <rPh sb="0" eb="2">
      <t>ゴウケイ</t>
    </rPh>
    <phoneticPr fontId="2"/>
  </si>
  <si>
    <t>実施に係る内容</t>
    <rPh sb="0" eb="2">
      <t>ジッシ</t>
    </rPh>
    <rPh sb="3" eb="4">
      <t>カカ</t>
    </rPh>
    <rPh sb="5" eb="7">
      <t>ナイヨウ</t>
    </rPh>
    <phoneticPr fontId="2"/>
  </si>
  <si>
    <t>確認</t>
    <rPh sb="0" eb="2">
      <t>カクニン</t>
    </rPh>
    <phoneticPr fontId="2"/>
  </si>
  <si>
    <t>科</t>
    <rPh sb="0" eb="1">
      <t>カ</t>
    </rPh>
    <phoneticPr fontId="2"/>
  </si>
  <si>
    <t>所属</t>
    <rPh sb="0" eb="2">
      <t>ショゾク</t>
    </rPh>
    <phoneticPr fontId="2"/>
  </si>
  <si>
    <t>氏名</t>
    <rPh sb="0" eb="2">
      <t>シメイ</t>
    </rPh>
    <phoneticPr fontId="2"/>
  </si>
  <si>
    <t>中央測定機関への
病理標本提出</t>
    <rPh sb="0" eb="8">
      <t>チュウオウソクテ</t>
    </rPh>
    <rPh sb="9" eb="15">
      <t>ビョウリヒョウホンテイシュツ</t>
    </rPh>
    <phoneticPr fontId="2"/>
  </si>
  <si>
    <t>数量等</t>
    <rPh sb="0" eb="2">
      <t>スウリョウ</t>
    </rPh>
    <rPh sb="2" eb="3">
      <t>トウ</t>
    </rPh>
    <phoneticPr fontId="2"/>
  </si>
  <si>
    <t>内訳（科名・回数等）</t>
    <rPh sb="0" eb="2">
      <t>ウチワケ</t>
    </rPh>
    <rPh sb="3" eb="5">
      <t>カメイ</t>
    </rPh>
    <rPh sb="6" eb="8">
      <t>カイスウ</t>
    </rPh>
    <rPh sb="8" eb="9">
      <t>トウ</t>
    </rPh>
    <phoneticPr fontId="2"/>
  </si>
  <si>
    <t>トレーニング等を行う
協力科数</t>
  </si>
  <si>
    <t>試験特有の
検査・評価を行う協力科数</t>
    <rPh sb="0" eb="2">
      <t>シケン</t>
    </rPh>
    <rPh sb="2" eb="4">
      <t>トクユウ</t>
    </rPh>
    <rPh sb="6" eb="8">
      <t>ケンサ</t>
    </rPh>
    <rPh sb="9" eb="11">
      <t>ヒョウカ</t>
    </rPh>
    <rPh sb="12" eb="13">
      <t>オコナ</t>
    </rPh>
    <rPh sb="14" eb="17">
      <t>キョウリョクカ</t>
    </rPh>
    <rPh sb="17" eb="18">
      <t>スウ</t>
    </rPh>
    <phoneticPr fontId="2"/>
  </si>
  <si>
    <t>他科実施の検査・評価
予定総回数</t>
    <rPh sb="0" eb="2">
      <t>タカ</t>
    </rPh>
    <rPh sb="2" eb="4">
      <t>ジッシ</t>
    </rPh>
    <rPh sb="5" eb="7">
      <t>ケンサ</t>
    </rPh>
    <rPh sb="8" eb="10">
      <t>ヒョウカ</t>
    </rPh>
    <rPh sb="11" eb="13">
      <t>ヨテイ</t>
    </rPh>
    <rPh sb="13" eb="14">
      <t>ソウ</t>
    </rPh>
    <rPh sb="14" eb="16">
      <t>カイスウ</t>
    </rPh>
    <phoneticPr fontId="2"/>
  </si>
  <si>
    <t>プレスクリーニング
予定検査回数</t>
    <rPh sb="10" eb="12">
      <t>ヨテイ</t>
    </rPh>
    <rPh sb="12" eb="14">
      <t>ケンサ</t>
    </rPh>
    <rPh sb="14" eb="16">
      <t>カイスウ</t>
    </rPh>
    <phoneticPr fontId="2"/>
  </si>
  <si>
    <t>スクリーニング
予定検査回数</t>
    <rPh sb="8" eb="10">
      <t>ヨテイ</t>
    </rPh>
    <rPh sb="10" eb="12">
      <t>ケンサ</t>
    </rPh>
    <rPh sb="12" eb="14">
      <t>カイスウ</t>
    </rPh>
    <phoneticPr fontId="2"/>
  </si>
  <si>
    <t>被験者負担軽減費
支払予定回数</t>
    <rPh sb="0" eb="3">
      <t>ヒケンシャ</t>
    </rPh>
    <rPh sb="3" eb="8">
      <t>フタンケイゲンヒ</t>
    </rPh>
    <rPh sb="9" eb="11">
      <t>シハライ</t>
    </rPh>
    <rPh sb="11" eb="15">
      <t>ヨテイカイスウ</t>
    </rPh>
    <phoneticPr fontId="2"/>
  </si>
  <si>
    <t>マイルストーン回数</t>
    <rPh sb="7" eb="9">
      <t>カイスウ</t>
    </rPh>
    <phoneticPr fontId="2"/>
  </si>
  <si>
    <t>visit名</t>
    <rPh sb="5" eb="6">
      <t>メイ</t>
    </rPh>
    <phoneticPr fontId="2"/>
  </si>
  <si>
    <t>下の項目は項目Hに含める（類似する評価も同様とする）</t>
    <rPh sb="0" eb="1">
      <t>シタ</t>
    </rPh>
    <rPh sb="2" eb="4">
      <t>コウモク</t>
    </rPh>
    <rPh sb="5" eb="7">
      <t>コウモク</t>
    </rPh>
    <rPh sb="9" eb="10">
      <t>フク</t>
    </rPh>
    <rPh sb="13" eb="15">
      <t>ルイジ</t>
    </rPh>
    <rPh sb="17" eb="19">
      <t>ヒョウカ</t>
    </rPh>
    <rPh sb="20" eb="22">
      <t>ドウヨウ</t>
    </rPh>
    <phoneticPr fontId="2"/>
  </si>
  <si>
    <t>QOLスコア</t>
    <phoneticPr fontId="2"/>
  </si>
  <si>
    <t>Performance Status</t>
    <phoneticPr fontId="2"/>
  </si>
  <si>
    <t>EDSS</t>
    <phoneticPr fontId="2"/>
  </si>
  <si>
    <t>Child-Pughスコア</t>
    <phoneticPr fontId="2"/>
  </si>
  <si>
    <t>認知症スコア</t>
    <rPh sb="0" eb="3">
      <t>ニンチショウ</t>
    </rPh>
    <phoneticPr fontId="2"/>
  </si>
  <si>
    <t>VAS</t>
    <phoneticPr fontId="2"/>
  </si>
  <si>
    <t>使用期間中の観察頻度が最も頻回となる期間で算出。入院期間中においても同様とする（入退院1回につき受診回数を1回としない）。
その他の算出方法の場合は責任医師と要協議。</t>
    <rPh sb="6" eb="8">
      <t>カンサツ</t>
    </rPh>
    <rPh sb="8" eb="10">
      <t>ヒンド</t>
    </rPh>
    <rPh sb="11" eb="12">
      <t>モット</t>
    </rPh>
    <rPh sb="13" eb="15">
      <t>ヒンカイ</t>
    </rPh>
    <rPh sb="18" eb="20">
      <t>キカン</t>
    </rPh>
    <rPh sb="21" eb="23">
      <t>サンシュツ</t>
    </rPh>
    <rPh sb="24" eb="26">
      <t>ニュウイン</t>
    </rPh>
    <rPh sb="26" eb="29">
      <t>キカンチュウ</t>
    </rPh>
    <rPh sb="34" eb="36">
      <t>ドウヨウ</t>
    </rPh>
    <rPh sb="40" eb="43">
      <t>ニュウタイイン</t>
    </rPh>
    <rPh sb="44" eb="45">
      <t>カイ</t>
    </rPh>
    <rPh sb="48" eb="50">
      <t>ジュシン</t>
    </rPh>
    <rPh sb="50" eb="52">
      <t>カイスウ</t>
    </rPh>
    <rPh sb="54" eb="55">
      <t>カイ</t>
    </rPh>
    <rPh sb="64" eb="65">
      <t>ホカ</t>
    </rPh>
    <rPh sb="66" eb="68">
      <t>サンシュツ</t>
    </rPh>
    <rPh sb="68" eb="70">
      <t>ホウホウ</t>
    </rPh>
    <rPh sb="71" eb="73">
      <t>バアイ</t>
    </rPh>
    <rPh sb="74" eb="78">
      <t>セキニンイシ</t>
    </rPh>
    <rPh sb="79" eb="82">
      <t>ヨウキョウギ</t>
    </rPh>
    <phoneticPr fontId="2"/>
  </si>
  <si>
    <t>支援区分</t>
    <rPh sb="0" eb="2">
      <t>シエン</t>
    </rPh>
    <rPh sb="2" eb="4">
      <t>クブン</t>
    </rPh>
    <phoneticPr fontId="2"/>
  </si>
  <si>
    <t>初回審査日</t>
    <rPh sb="0" eb="5">
      <t>ショカイシンサビ</t>
    </rPh>
    <phoneticPr fontId="2"/>
  </si>
  <si>
    <t>フルサポ（CRC+事務局）</t>
    <rPh sb="9" eb="11">
      <t>ジム</t>
    </rPh>
    <rPh sb="11" eb="12">
      <t>キョク</t>
    </rPh>
    <phoneticPr fontId="2"/>
  </si>
  <si>
    <t>（うち、消費税相当額</t>
    <rPh sb="4" eb="10">
      <t>ショウヒゼイソウトウガク</t>
    </rPh>
    <phoneticPr fontId="2"/>
  </si>
  <si>
    <t>◆試験開始時に係る経費</t>
    <rPh sb="1" eb="6">
      <t>シケンカイシジ</t>
    </rPh>
    <rPh sb="7" eb="8">
      <t>カカ</t>
    </rPh>
    <rPh sb="9" eb="11">
      <t>ケイヒ</t>
    </rPh>
    <phoneticPr fontId="2"/>
  </si>
  <si>
    <t>金額（税込）</t>
    <rPh sb="0" eb="2">
      <t>キンガク</t>
    </rPh>
    <rPh sb="3" eb="5">
      <t>ゼイコミ</t>
    </rPh>
    <phoneticPr fontId="2"/>
  </si>
  <si>
    <t>備考</t>
    <rPh sb="0" eb="2">
      <t>ビコウ</t>
    </rPh>
    <phoneticPr fontId="2"/>
  </si>
  <si>
    <t>直接経費</t>
    <rPh sb="0" eb="4">
      <t>チョクセツケイヒ</t>
    </rPh>
    <phoneticPr fontId="2"/>
  </si>
  <si>
    <t>(1)</t>
    <phoneticPr fontId="2"/>
  </si>
  <si>
    <t>審査経費</t>
    <rPh sb="0" eb="4">
      <t>シンサケイヒ</t>
    </rPh>
    <phoneticPr fontId="2"/>
  </si>
  <si>
    <t>試験</t>
    <rPh sb="0" eb="2">
      <t>シケン</t>
    </rPh>
    <phoneticPr fontId="2"/>
  </si>
  <si>
    <t>(2)</t>
  </si>
  <si>
    <t>試験開始準備経費（担当医師）</t>
    <rPh sb="0" eb="2">
      <t>シケン</t>
    </rPh>
    <rPh sb="2" eb="4">
      <t>カイシ</t>
    </rPh>
    <rPh sb="4" eb="6">
      <t>ジュンビ</t>
    </rPh>
    <rPh sb="6" eb="8">
      <t>ケイヒ</t>
    </rPh>
    <rPh sb="9" eb="13">
      <t>タントウイシ</t>
    </rPh>
    <phoneticPr fontId="2"/>
  </si>
  <si>
    <t>(3)</t>
  </si>
  <si>
    <t>試験開始準備経費（CRC）</t>
    <rPh sb="0" eb="2">
      <t>シケン</t>
    </rPh>
    <rPh sb="2" eb="4">
      <t>カイシ</t>
    </rPh>
    <rPh sb="4" eb="6">
      <t>ジュンビ</t>
    </rPh>
    <rPh sb="6" eb="8">
      <t>ケイヒ</t>
    </rPh>
    <phoneticPr fontId="2"/>
  </si>
  <si>
    <t>(4)</t>
  </si>
  <si>
    <t>(5)</t>
  </si>
  <si>
    <t>試験開始準備経費（事務局）</t>
    <rPh sb="0" eb="2">
      <t>シケン</t>
    </rPh>
    <rPh sb="2" eb="4">
      <t>カイシ</t>
    </rPh>
    <rPh sb="4" eb="6">
      <t>ジュンビ</t>
    </rPh>
    <rPh sb="6" eb="8">
      <t>ケイヒ</t>
    </rPh>
    <rPh sb="9" eb="12">
      <t>ジムキョク</t>
    </rPh>
    <phoneticPr fontId="2"/>
  </si>
  <si>
    <t>(6)</t>
  </si>
  <si>
    <t>試験開始準備経費（協力科）</t>
    <rPh sb="0" eb="2">
      <t>シケン</t>
    </rPh>
    <rPh sb="2" eb="4">
      <t>カイシ</t>
    </rPh>
    <rPh sb="4" eb="6">
      <t>ジュンビ</t>
    </rPh>
    <rPh sb="6" eb="8">
      <t>ケイヒ</t>
    </rPh>
    <rPh sb="9" eb="11">
      <t>キョウリョク</t>
    </rPh>
    <rPh sb="11" eb="12">
      <t>カ</t>
    </rPh>
    <phoneticPr fontId="2"/>
  </si>
  <si>
    <t>(7)</t>
    <phoneticPr fontId="2"/>
  </si>
  <si>
    <t>(1)～(6)の合計額の20%相当額</t>
    <rPh sb="8" eb="11">
      <t>ゴウケイガク</t>
    </rPh>
    <rPh sb="15" eb="18">
      <t>ソウトウガク</t>
    </rPh>
    <phoneticPr fontId="2"/>
  </si>
  <si>
    <t>直接経費計</t>
    <rPh sb="0" eb="4">
      <t>チョクセツケイヒ</t>
    </rPh>
    <rPh sb="4" eb="5">
      <t>ケイ</t>
    </rPh>
    <phoneticPr fontId="2"/>
  </si>
  <si>
    <t>(1)～(7)の合計額</t>
    <rPh sb="8" eb="11">
      <t>ゴウケイガク</t>
    </rPh>
    <phoneticPr fontId="2"/>
  </si>
  <si>
    <t>間接経費</t>
    <rPh sb="0" eb="4">
      <t>カンセツケイヒ</t>
    </rPh>
    <phoneticPr fontId="2"/>
  </si>
  <si>
    <t>直接経費計の30%相当額</t>
    <rPh sb="0" eb="2">
      <t>チョクセツ</t>
    </rPh>
    <rPh sb="2" eb="4">
      <t>ケイヒ</t>
    </rPh>
    <rPh sb="4" eb="5">
      <t>ケイ</t>
    </rPh>
    <rPh sb="9" eb="11">
      <t>ソウトウ</t>
    </rPh>
    <rPh sb="11" eb="12">
      <t>ガク</t>
    </rPh>
    <phoneticPr fontId="2"/>
  </si>
  <si>
    <t>うち、消費税相当額</t>
    <rPh sb="3" eb="6">
      <t>ショウヒゼイ</t>
    </rPh>
    <rPh sb="6" eb="9">
      <t>ソウトウガク</t>
    </rPh>
    <phoneticPr fontId="2"/>
  </si>
  <si>
    <t>◆年度毎に算定する経費</t>
    <rPh sb="1" eb="4">
      <t>ネンドゴト</t>
    </rPh>
    <rPh sb="5" eb="7">
      <t>サンテイ</t>
    </rPh>
    <rPh sb="9" eb="11">
      <t>ケイヒ</t>
    </rPh>
    <phoneticPr fontId="2"/>
  </si>
  <si>
    <t>(2)</t>
    <phoneticPr fontId="2"/>
  </si>
  <si>
    <t>体制維持経費（担当医師）</t>
    <rPh sb="0" eb="4">
      <t>タイセイイジ</t>
    </rPh>
    <rPh sb="4" eb="6">
      <t>ケイヒ</t>
    </rPh>
    <rPh sb="7" eb="11">
      <t>タントウイシ</t>
    </rPh>
    <phoneticPr fontId="2"/>
  </si>
  <si>
    <t>体制維持経費（CRC）</t>
    <rPh sb="0" eb="4">
      <t>タイセイイジ</t>
    </rPh>
    <rPh sb="4" eb="6">
      <t>ケイヒ</t>
    </rPh>
    <phoneticPr fontId="2"/>
  </si>
  <si>
    <t>体制維持経費（事務局）</t>
    <rPh sb="0" eb="4">
      <t>タイセイイジ</t>
    </rPh>
    <rPh sb="4" eb="6">
      <t>ケイヒ</t>
    </rPh>
    <rPh sb="7" eb="10">
      <t>ジムキョク</t>
    </rPh>
    <phoneticPr fontId="2"/>
  </si>
  <si>
    <t>小計</t>
    <rPh sb="0" eb="2">
      <t>ショウケイ</t>
    </rPh>
    <phoneticPr fontId="2"/>
  </si>
  <si>
    <t>年分</t>
    <rPh sb="0" eb="2">
      <t>ネンブン</t>
    </rPh>
    <phoneticPr fontId="2"/>
  </si>
  <si>
    <t>◆症例単位で算定する経費</t>
    <rPh sb="1" eb="5">
      <t>ショウレイタンイ</t>
    </rPh>
    <rPh sb="6" eb="8">
      <t>サンテイ</t>
    </rPh>
    <rPh sb="10" eb="12">
      <t>ケイヒ</t>
    </rPh>
    <phoneticPr fontId="2"/>
  </si>
  <si>
    <t xml:space="preserve"> </t>
    <phoneticPr fontId="2"/>
  </si>
  <si>
    <t>プレスクリーニング検査に係る経費</t>
    <rPh sb="9" eb="11">
      <t>ケンサ</t>
    </rPh>
    <rPh sb="12" eb="13">
      <t>カカ</t>
    </rPh>
    <rPh sb="14" eb="16">
      <t>ケイヒ</t>
    </rPh>
    <phoneticPr fontId="2"/>
  </si>
  <si>
    <t>プレスクリーニング検査対応経費（担当医師）</t>
    <rPh sb="9" eb="11">
      <t>ケンサ</t>
    </rPh>
    <rPh sb="11" eb="15">
      <t>タイオウケイヒ</t>
    </rPh>
    <rPh sb="16" eb="20">
      <t>タントウイシ</t>
    </rPh>
    <phoneticPr fontId="2"/>
  </si>
  <si>
    <t>プレスクリーニング検査対応経費（CRC)</t>
    <rPh sb="9" eb="11">
      <t>ケンサ</t>
    </rPh>
    <rPh sb="11" eb="15">
      <t>タイオウケイヒ</t>
    </rPh>
    <phoneticPr fontId="2"/>
  </si>
  <si>
    <t>(1)～(2)の合計額の20%相当額</t>
    <rPh sb="8" eb="11">
      <t>ゴウケイガク</t>
    </rPh>
    <rPh sb="15" eb="18">
      <t>ソウトウガク</t>
    </rPh>
    <phoneticPr fontId="2"/>
  </si>
  <si>
    <t>(1)～(3)の合計額</t>
    <rPh sb="8" eb="11">
      <t>ゴウケイガク</t>
    </rPh>
    <phoneticPr fontId="2"/>
  </si>
  <si>
    <t>小計</t>
    <phoneticPr fontId="2"/>
  </si>
  <si>
    <t>回分</t>
    <rPh sb="0" eb="1">
      <t>カイ</t>
    </rPh>
    <rPh sb="1" eb="2">
      <t>ブン</t>
    </rPh>
    <phoneticPr fontId="2"/>
  </si>
  <si>
    <t>スクリーニング検査に係る経費</t>
    <rPh sb="7" eb="9">
      <t>ケンサ</t>
    </rPh>
    <rPh sb="10" eb="11">
      <t>カカ</t>
    </rPh>
    <rPh sb="12" eb="14">
      <t>ケイヒ</t>
    </rPh>
    <phoneticPr fontId="2"/>
  </si>
  <si>
    <t>スクリーニング検査対応経費（担当医師）</t>
    <rPh sb="7" eb="9">
      <t>ケンサ</t>
    </rPh>
    <rPh sb="9" eb="13">
      <t>タイオウケイヒ</t>
    </rPh>
    <rPh sb="14" eb="18">
      <t>タントウイシ</t>
    </rPh>
    <phoneticPr fontId="2"/>
  </si>
  <si>
    <t>スクリーニング検査対応経費（CRC)</t>
    <rPh sb="7" eb="9">
      <t>ケンサ</t>
    </rPh>
    <rPh sb="9" eb="13">
      <t>タイオウケイヒ</t>
    </rPh>
    <phoneticPr fontId="2"/>
  </si>
  <si>
    <t>回分</t>
    <rPh sb="0" eb="2">
      <t>カイブン</t>
    </rPh>
    <phoneticPr fontId="2"/>
  </si>
  <si>
    <t>(1)～(4)の合計額の20%相当額</t>
    <rPh sb="8" eb="11">
      <t>ゴウケイガク</t>
    </rPh>
    <rPh sb="15" eb="18">
      <t>ソウトウガク</t>
    </rPh>
    <phoneticPr fontId="2"/>
  </si>
  <si>
    <t>(1)～(5)の合計額</t>
    <rPh sb="8" eb="11">
      <t>ゴウケイガク</t>
    </rPh>
    <phoneticPr fontId="2"/>
  </si>
  <si>
    <t>症例分</t>
    <rPh sb="0" eb="2">
      <t>ショウレイ</t>
    </rPh>
    <rPh sb="2" eb="3">
      <t>ブン</t>
    </rPh>
    <phoneticPr fontId="2"/>
  </si>
  <si>
    <t>マイルストーン到達時の経費（1症例あたり　税込）</t>
    <rPh sb="7" eb="10">
      <t>トウタツジ</t>
    </rPh>
    <rPh sb="11" eb="13">
      <t>ケイヒ</t>
    </rPh>
    <rPh sb="15" eb="17">
      <t>ショウレイ</t>
    </rPh>
    <rPh sb="21" eb="23">
      <t>ゼイコミ</t>
    </rPh>
    <phoneticPr fontId="2"/>
  </si>
  <si>
    <t>マイルストーン
回数</t>
    <rPh sb="8" eb="10">
      <t>カイスウ</t>
    </rPh>
    <phoneticPr fontId="2"/>
  </si>
  <si>
    <t>回数</t>
    <rPh sb="0" eb="2">
      <t>カイスウ</t>
    </rPh>
    <phoneticPr fontId="2"/>
  </si>
  <si>
    <t>割合</t>
    <rPh sb="0" eb="2">
      <t>ワリアイ</t>
    </rPh>
    <phoneticPr fontId="2"/>
  </si>
  <si>
    <t>到達点</t>
    <rPh sb="0" eb="3">
      <t>トウタツテン</t>
    </rPh>
    <phoneticPr fontId="2"/>
  </si>
  <si>
    <t>上段　visit名</t>
    <rPh sb="0" eb="2">
      <t>ジョウダン</t>
    </rPh>
    <rPh sb="8" eb="9">
      <t>メイ</t>
    </rPh>
    <phoneticPr fontId="2"/>
  </si>
  <si>
    <t>下段　到達点</t>
    <rPh sb="0" eb="2">
      <t>ゲダン</t>
    </rPh>
    <rPh sb="3" eb="6">
      <t>トウタツテン</t>
    </rPh>
    <phoneticPr fontId="2"/>
  </si>
  <si>
    <t>◆その他の経費</t>
    <rPh sb="3" eb="4">
      <t>タ</t>
    </rPh>
    <rPh sb="5" eb="7">
      <t>ケイヒ</t>
    </rPh>
    <phoneticPr fontId="2"/>
  </si>
  <si>
    <t>協力科の被験者対応に係る経費</t>
    <rPh sb="0" eb="3">
      <t>キョウリョクカ</t>
    </rPh>
    <rPh sb="4" eb="9">
      <t>ヒケンシャタイオウ</t>
    </rPh>
    <rPh sb="10" eb="11">
      <t>カカ</t>
    </rPh>
    <rPh sb="12" eb="14">
      <t>ケイヒ</t>
    </rPh>
    <phoneticPr fontId="2"/>
  </si>
  <si>
    <t>被験者対応経費（協力科）</t>
    <rPh sb="0" eb="5">
      <t>ヒケンシャタイオウ</t>
    </rPh>
    <rPh sb="5" eb="7">
      <t>ケイヒ</t>
    </rPh>
    <rPh sb="8" eb="11">
      <t>キョウリョクカ</t>
    </rPh>
    <phoneticPr fontId="2"/>
  </si>
  <si>
    <t>(1)の合計額の20%相当額</t>
    <rPh sb="4" eb="7">
      <t>ゴウケイガク</t>
    </rPh>
    <rPh sb="11" eb="14">
      <t>ソウトウガク</t>
    </rPh>
    <phoneticPr fontId="2"/>
  </si>
  <si>
    <t>(1)～(2)の合計額</t>
    <rPh sb="8" eb="11">
      <t>ゴウケイガク</t>
    </rPh>
    <phoneticPr fontId="2"/>
  </si>
  <si>
    <t>科分</t>
    <rPh sb="0" eb="1">
      <t>カ</t>
    </rPh>
    <rPh sb="1" eb="2">
      <t>ブン</t>
    </rPh>
    <phoneticPr fontId="2"/>
  </si>
  <si>
    <t>協力科の検査に係る経費</t>
    <rPh sb="0" eb="3">
      <t>キョウリョクカ</t>
    </rPh>
    <rPh sb="4" eb="6">
      <t>ケンサ</t>
    </rPh>
    <rPh sb="7" eb="8">
      <t>カカ</t>
    </rPh>
    <rPh sb="9" eb="11">
      <t>ケイヒ</t>
    </rPh>
    <phoneticPr fontId="2"/>
  </si>
  <si>
    <t>検査等実施経費（協力科）</t>
    <rPh sb="0" eb="3">
      <t>ケンサトウ</t>
    </rPh>
    <rPh sb="3" eb="5">
      <t>ジッシ</t>
    </rPh>
    <rPh sb="5" eb="7">
      <t>ケイヒ</t>
    </rPh>
    <rPh sb="8" eb="11">
      <t>キョウリョクカ</t>
    </rPh>
    <phoneticPr fontId="2"/>
  </si>
  <si>
    <t>(1)の20%相当額</t>
    <rPh sb="7" eb="10">
      <t>ソウトウガク</t>
    </rPh>
    <phoneticPr fontId="2"/>
  </si>
  <si>
    <t>病理標本作製に係る経費</t>
    <rPh sb="0" eb="6">
      <t>ビョウリヒョウホンサクセイ</t>
    </rPh>
    <rPh sb="7" eb="8">
      <t>カカ</t>
    </rPh>
    <rPh sb="9" eb="11">
      <t>ケイヒ</t>
    </rPh>
    <phoneticPr fontId="2"/>
  </si>
  <si>
    <t>病理標本作製経費</t>
    <rPh sb="0" eb="6">
      <t>ビョウリヒョウホンサクセイ</t>
    </rPh>
    <rPh sb="6" eb="8">
      <t>ケイヒ</t>
    </rPh>
    <phoneticPr fontId="2"/>
  </si>
  <si>
    <t>SAE報告書作成に係る経費</t>
    <rPh sb="3" eb="6">
      <t>ホウコクショ</t>
    </rPh>
    <rPh sb="6" eb="8">
      <t>サクセイ</t>
    </rPh>
    <rPh sb="9" eb="10">
      <t>カカ</t>
    </rPh>
    <rPh sb="11" eb="13">
      <t>ケイヒ</t>
    </rPh>
    <phoneticPr fontId="2"/>
  </si>
  <si>
    <t>SAE報告書作成経費（担当医師）</t>
    <rPh sb="3" eb="6">
      <t>ホウコクショ</t>
    </rPh>
    <rPh sb="6" eb="8">
      <t>サクセイ</t>
    </rPh>
    <rPh sb="8" eb="10">
      <t>ケイヒ</t>
    </rPh>
    <rPh sb="11" eb="15">
      <t>タントウイシ</t>
    </rPh>
    <phoneticPr fontId="2"/>
  </si>
  <si>
    <t>報告</t>
    <rPh sb="0" eb="2">
      <t>ホウコク</t>
    </rPh>
    <phoneticPr fontId="2"/>
  </si>
  <si>
    <t>SAE報告書作成経費（CRC）</t>
    <rPh sb="3" eb="6">
      <t>ホウコクショ</t>
    </rPh>
    <rPh sb="6" eb="8">
      <t>サクセイ</t>
    </rPh>
    <rPh sb="8" eb="10">
      <t>ケイヒ</t>
    </rPh>
    <phoneticPr fontId="2"/>
  </si>
  <si>
    <t>被験者負担軽減費</t>
    <rPh sb="0" eb="8">
      <t>ヒケンシャフタンケイゲンヒ</t>
    </rPh>
    <phoneticPr fontId="2"/>
  </si>
  <si>
    <t>被験者負担軽減費</t>
    <rPh sb="0" eb="3">
      <t>ヒケンシャ</t>
    </rPh>
    <rPh sb="3" eb="8">
      <t>フタンケイゲンヒ</t>
    </rPh>
    <phoneticPr fontId="2"/>
  </si>
  <si>
    <t>試験依頼者による監査に係る経費</t>
    <rPh sb="0" eb="2">
      <t>シケン</t>
    </rPh>
    <rPh sb="2" eb="5">
      <t>イライシャ</t>
    </rPh>
    <rPh sb="8" eb="10">
      <t>カンサ</t>
    </rPh>
    <rPh sb="11" eb="12">
      <t>カカ</t>
    </rPh>
    <rPh sb="13" eb="15">
      <t>ケイヒ</t>
    </rPh>
    <phoneticPr fontId="2"/>
  </si>
  <si>
    <t>監査対応経費（担当医師）</t>
    <rPh sb="0" eb="6">
      <t>カンサタイオウケイヒ</t>
    </rPh>
    <rPh sb="7" eb="11">
      <t>タントウイシ</t>
    </rPh>
    <phoneticPr fontId="2"/>
  </si>
  <si>
    <t>監査対応経費（臨床研究推進センター）</t>
    <rPh sb="0" eb="6">
      <t>カンサタイオウケイヒ</t>
    </rPh>
    <rPh sb="7" eb="13">
      <t>リンショウケンキュウスイシン</t>
    </rPh>
    <phoneticPr fontId="2"/>
  </si>
  <si>
    <t>システム管理に係る経費</t>
    <rPh sb="4" eb="6">
      <t>カンリ</t>
    </rPh>
    <rPh sb="7" eb="8">
      <t>カカ</t>
    </rPh>
    <rPh sb="9" eb="11">
      <t>ケイヒ</t>
    </rPh>
    <phoneticPr fontId="2"/>
  </si>
  <si>
    <t>初年度</t>
    <rPh sb="0" eb="3">
      <t>ショネンド</t>
    </rPh>
    <phoneticPr fontId="2"/>
  </si>
  <si>
    <t>利用期間</t>
    <rPh sb="0" eb="2">
      <t>リヨウ</t>
    </rPh>
    <rPh sb="2" eb="4">
      <t>キカン</t>
    </rPh>
    <phoneticPr fontId="2"/>
  </si>
  <si>
    <t>システム管理費</t>
    <rPh sb="4" eb="7">
      <t>カンリヒ</t>
    </rPh>
    <phoneticPr fontId="2"/>
  </si>
  <si>
    <t>ヶ月</t>
    <rPh sb="1" eb="2">
      <t>ゲツ</t>
    </rPh>
    <phoneticPr fontId="2"/>
  </si>
  <si>
    <t>ヶ月利用分</t>
    <rPh sb="1" eb="2">
      <t>ゲツ</t>
    </rPh>
    <rPh sb="2" eb="5">
      <t>リヨウブン</t>
    </rPh>
    <phoneticPr fontId="2"/>
  </si>
  <si>
    <t>次年度以降</t>
    <rPh sb="0" eb="5">
      <t>ジネンドイコウ</t>
    </rPh>
    <phoneticPr fontId="2"/>
  </si>
  <si>
    <t>年分</t>
    <rPh sb="0" eb="1">
      <t>ネン</t>
    </rPh>
    <rPh sb="1" eb="2">
      <t>ブン</t>
    </rPh>
    <phoneticPr fontId="2"/>
  </si>
  <si>
    <t>終了報告書提出後の必須文書閲覧に係る経費</t>
    <phoneticPr fontId="2"/>
  </si>
  <si>
    <t>必須文書再閲覧経費</t>
    <rPh sb="0" eb="4">
      <t>ヒッスブンショ</t>
    </rPh>
    <rPh sb="4" eb="9">
      <t>サイエツランケイヒ</t>
    </rPh>
    <phoneticPr fontId="2"/>
  </si>
  <si>
    <t>ヶ月分</t>
    <rPh sb="1" eb="2">
      <t>ゲツ</t>
    </rPh>
    <rPh sb="2" eb="3">
      <t>ブン</t>
    </rPh>
    <phoneticPr fontId="2"/>
  </si>
  <si>
    <t>（試験開始時に係る経費、年度毎に算定する経費、症例単位で算定する経費（使用期の延長に係る経費を除く）の合計）</t>
    <rPh sb="1" eb="5">
      <t>シケンカイシ</t>
    </rPh>
    <rPh sb="5" eb="6">
      <t>ジ</t>
    </rPh>
    <rPh sb="7" eb="8">
      <t>カカ</t>
    </rPh>
    <rPh sb="9" eb="11">
      <t>ケイヒ</t>
    </rPh>
    <rPh sb="12" eb="15">
      <t>ネンドゴト</t>
    </rPh>
    <rPh sb="16" eb="18">
      <t>サンテイ</t>
    </rPh>
    <rPh sb="20" eb="22">
      <t>ケイヒ</t>
    </rPh>
    <rPh sb="23" eb="27">
      <t>ショウレイタンイ</t>
    </rPh>
    <rPh sb="28" eb="30">
      <t>サンテイ</t>
    </rPh>
    <rPh sb="32" eb="34">
      <t>ケイヒ</t>
    </rPh>
    <rPh sb="39" eb="41">
      <t>エンチョウ</t>
    </rPh>
    <rPh sb="42" eb="43">
      <t>カカ</t>
    </rPh>
    <rPh sb="44" eb="46">
      <t>ケイヒ</t>
    </rPh>
    <rPh sb="47" eb="48">
      <t>ノゾ</t>
    </rPh>
    <rPh sb="51" eb="53">
      <t>ゴウケイ</t>
    </rPh>
    <phoneticPr fontId="2"/>
  </si>
  <si>
    <t>使用期に係る経費</t>
    <rPh sb="4" eb="5">
      <t>カカ</t>
    </rPh>
    <rPh sb="6" eb="8">
      <t>ケイヒ</t>
    </rPh>
    <phoneticPr fontId="2"/>
  </si>
  <si>
    <t>使用期対応経費（担当医師）</t>
    <rPh sb="3" eb="7">
      <t>タイオウケイヒ</t>
    </rPh>
    <rPh sb="8" eb="12">
      <t>タントウイシ</t>
    </rPh>
    <phoneticPr fontId="2"/>
  </si>
  <si>
    <t>使用期対応経費（CRC）</t>
    <rPh sb="3" eb="7">
      <t>タイオウケイヒ</t>
    </rPh>
    <phoneticPr fontId="2"/>
  </si>
  <si>
    <t>使用期対応経費（事務局）</t>
    <rPh sb="3" eb="7">
      <t>タイオウケイヒ</t>
    </rPh>
    <rPh sb="8" eb="11">
      <t>ジムキョク</t>
    </rPh>
    <phoneticPr fontId="2"/>
  </si>
  <si>
    <t>使用期の延長に係る経費</t>
    <rPh sb="4" eb="6">
      <t>エンチョウ</t>
    </rPh>
    <rPh sb="7" eb="8">
      <t>カカ</t>
    </rPh>
    <rPh sb="9" eb="11">
      <t>ケイヒ</t>
    </rPh>
    <phoneticPr fontId="2"/>
  </si>
  <si>
    <t>使用期間の延長</t>
    <rPh sb="5" eb="7">
      <t>エンチョウ</t>
    </rPh>
    <phoneticPr fontId="2"/>
  </si>
  <si>
    <t>使用期延長対応経費（担当医師）</t>
    <rPh sb="3" eb="5">
      <t>エンチョウ</t>
    </rPh>
    <rPh sb="5" eb="9">
      <t>タイオウケイヒ</t>
    </rPh>
    <rPh sb="10" eb="14">
      <t>タントウイシ</t>
    </rPh>
    <phoneticPr fontId="2"/>
  </si>
  <si>
    <t>使用期延長対応経費（CRC）</t>
    <rPh sb="3" eb="5">
      <t>エンチョウ</t>
    </rPh>
    <rPh sb="5" eb="9">
      <t>タイオウケイヒ</t>
    </rPh>
    <phoneticPr fontId="2"/>
  </si>
  <si>
    <t>使用期延長対応経費（事務局）</t>
    <rPh sb="3" eb="5">
      <t>エンチョウ</t>
    </rPh>
    <rPh sb="5" eb="9">
      <t>タイオウケイヒ</t>
    </rPh>
    <rPh sb="10" eb="13">
      <t>ジムキョク</t>
    </rPh>
    <phoneticPr fontId="2"/>
  </si>
  <si>
    <t>ウエイト</t>
  </si>
  <si>
    <t>ポ　　イ　　ン　　ト</t>
  </si>
  <si>
    <t>Ⅰ
（ウエイト×１）</t>
  </si>
  <si>
    <t>Ⅲ
（ウエイト×５）</t>
  </si>
  <si>
    <t>Ⅳ
（ウエイト×８）</t>
  </si>
  <si>
    <t>Ａ</t>
  </si>
  <si>
    <t>軽度</t>
  </si>
  <si>
    <t>他の適応に国内で承認</t>
    <rPh sb="0" eb="1">
      <t>ホカ</t>
    </rPh>
    <rPh sb="2" eb="4">
      <t>テキオウ</t>
    </rPh>
    <rPh sb="5" eb="7">
      <t>コクナイ</t>
    </rPh>
    <rPh sb="8" eb="10">
      <t>ショウニン</t>
    </rPh>
    <phoneticPr fontId="2"/>
  </si>
  <si>
    <t>同一適応に欧米で承認</t>
    <rPh sb="0" eb="2">
      <t>ドウイツ</t>
    </rPh>
    <rPh sb="2" eb="4">
      <t>テキオウ</t>
    </rPh>
    <rPh sb="5" eb="7">
      <t>オウベイ</t>
    </rPh>
    <rPh sb="8" eb="10">
      <t>ショウニン</t>
    </rPh>
    <phoneticPr fontId="2"/>
  </si>
  <si>
    <t>未承認</t>
    <rPh sb="0" eb="3">
      <t>ミショウニン</t>
    </rPh>
    <phoneticPr fontId="2"/>
  </si>
  <si>
    <t>対照の使用</t>
    <rPh sb="0" eb="2">
      <t>タイショウ</t>
    </rPh>
    <rPh sb="3" eb="5">
      <t>シヨウ</t>
    </rPh>
    <phoneticPr fontId="2"/>
  </si>
  <si>
    <t>使用</t>
    <rPh sb="0" eb="2">
      <t>シヨウ</t>
    </rPh>
    <phoneticPr fontId="2"/>
  </si>
  <si>
    <t>成人</t>
    <rPh sb="0" eb="2">
      <t>セイジン</t>
    </rPh>
    <phoneticPr fontId="2"/>
  </si>
  <si>
    <t>小児・成人（高齢者,意識障害者等）</t>
    <rPh sb="0" eb="2">
      <t>ショウニ</t>
    </rPh>
    <rPh sb="3" eb="5">
      <t>セイジン</t>
    </rPh>
    <rPh sb="6" eb="9">
      <t>コウレイシャ</t>
    </rPh>
    <rPh sb="10" eb="12">
      <t>イシキ</t>
    </rPh>
    <rPh sb="12" eb="14">
      <t>ショウガイ</t>
    </rPh>
    <rPh sb="14" eb="15">
      <t>シャ</t>
    </rPh>
    <rPh sb="15" eb="16">
      <t>トウ</t>
    </rPh>
    <phoneticPr fontId="2"/>
  </si>
  <si>
    <t>新生児
低体重出生児</t>
    <rPh sb="0" eb="3">
      <t>シンセイジ</t>
    </rPh>
    <rPh sb="4" eb="7">
      <t>テイタイジュウ</t>
    </rPh>
    <rPh sb="7" eb="9">
      <t>シュッショウ</t>
    </rPh>
    <rPh sb="9" eb="10">
      <t>ジ</t>
    </rPh>
    <phoneticPr fontId="2"/>
  </si>
  <si>
    <t>観察頻度(受診回数）</t>
    <rPh sb="0" eb="2">
      <t>カンサツ</t>
    </rPh>
    <rPh sb="2" eb="4">
      <t>ヒンド</t>
    </rPh>
    <rPh sb="5" eb="7">
      <t>ジュシン</t>
    </rPh>
    <rPh sb="7" eb="9">
      <t>カイスウ</t>
    </rPh>
    <phoneticPr fontId="2"/>
  </si>
  <si>
    <t>４週に1回以内</t>
    <rPh sb="4" eb="5">
      <t>カイ</t>
    </rPh>
    <phoneticPr fontId="2"/>
  </si>
  <si>
    <t>4週に3回以上</t>
    <rPh sb="1" eb="2">
      <t>シュウ</t>
    </rPh>
    <rPh sb="4" eb="5">
      <t>カイ</t>
    </rPh>
    <rPh sb="5" eb="7">
      <t>イジョウ</t>
    </rPh>
    <phoneticPr fontId="2"/>
  </si>
  <si>
    <t>4週に4回以上</t>
    <rPh sb="1" eb="2">
      <t>シュウ</t>
    </rPh>
    <rPh sb="4" eb="5">
      <t>カイ</t>
    </rPh>
    <rPh sb="5" eb="7">
      <t>イジョウ</t>
    </rPh>
    <phoneticPr fontId="2"/>
  </si>
  <si>
    <t>25項目以内</t>
    <rPh sb="4" eb="6">
      <t>イナイ</t>
    </rPh>
    <phoneticPr fontId="2"/>
  </si>
  <si>
    <t>26～50項目</t>
  </si>
  <si>
    <t>採取方法の侵襲度
(自家）</t>
    <rPh sb="0" eb="2">
      <t>サイシュ</t>
    </rPh>
    <rPh sb="2" eb="4">
      <t>ホウホウ</t>
    </rPh>
    <rPh sb="5" eb="7">
      <t>シンシュウ</t>
    </rPh>
    <rPh sb="7" eb="8">
      <t>ド</t>
    </rPh>
    <rPh sb="10" eb="12">
      <t>ジカ</t>
    </rPh>
    <phoneticPr fontId="2"/>
  </si>
  <si>
    <t>軽度</t>
    <rPh sb="0" eb="2">
      <t>ケイド</t>
    </rPh>
    <phoneticPr fontId="2"/>
  </si>
  <si>
    <t>高度</t>
    <rPh sb="0" eb="2">
      <t>コウド</t>
    </rPh>
    <phoneticPr fontId="2"/>
  </si>
  <si>
    <t>採取回数(自家）</t>
    <rPh sb="0" eb="2">
      <t>サイシュ</t>
    </rPh>
    <rPh sb="2" eb="4">
      <t>カイスウ</t>
    </rPh>
    <rPh sb="5" eb="7">
      <t>ジカ</t>
    </rPh>
    <phoneticPr fontId="2"/>
  </si>
  <si>
    <t>　　　　ウエイト×回数　　　黄色のセルに回数入力⇒</t>
    <rPh sb="9" eb="11">
      <t>カイスウ</t>
    </rPh>
    <rPh sb="14" eb="16">
      <t>キイロ</t>
    </rPh>
    <rPh sb="20" eb="22">
      <t>カイスウ</t>
    </rPh>
    <rPh sb="22" eb="24">
      <t>ニュウリョク</t>
    </rPh>
    <phoneticPr fontId="2"/>
  </si>
  <si>
    <t>使用の経路</t>
    <rPh sb="3" eb="5">
      <t>ケイロ</t>
    </rPh>
    <phoneticPr fontId="2"/>
  </si>
  <si>
    <t>外用・経口</t>
    <rPh sb="0" eb="2">
      <t>ガイヨウ</t>
    </rPh>
    <rPh sb="3" eb="5">
      <t>ケイコウ</t>
    </rPh>
    <phoneticPr fontId="2"/>
  </si>
  <si>
    <t>注射</t>
    <rPh sb="0" eb="2">
      <t>チュウシャ</t>
    </rPh>
    <phoneticPr fontId="2"/>
  </si>
  <si>
    <t>手術を伴うもの</t>
    <rPh sb="0" eb="2">
      <t>シュジュツ</t>
    </rPh>
    <rPh sb="3" eb="4">
      <t>トモナ</t>
    </rPh>
    <phoneticPr fontId="2"/>
  </si>
  <si>
    <t>トレーニングを要する手技を伴うもの</t>
    <rPh sb="7" eb="8">
      <t>ヨウ</t>
    </rPh>
    <rPh sb="10" eb="12">
      <t>シュギ</t>
    </rPh>
    <rPh sb="13" eb="14">
      <t>トモナ</t>
    </rPh>
    <phoneticPr fontId="2"/>
  </si>
  <si>
    <t>加工処理</t>
    <rPh sb="0" eb="2">
      <t>カコウ</t>
    </rPh>
    <rPh sb="2" eb="4">
      <t>ショリ</t>
    </rPh>
    <phoneticPr fontId="2"/>
  </si>
  <si>
    <t>採血（100ml未満）</t>
    <rPh sb="0" eb="2">
      <t>サイケツ</t>
    </rPh>
    <rPh sb="8" eb="10">
      <t>ミマン</t>
    </rPh>
    <phoneticPr fontId="2"/>
  </si>
  <si>
    <t>採血（100ml以上）</t>
    <rPh sb="0" eb="2">
      <t>サイケツ</t>
    </rPh>
    <rPh sb="8" eb="10">
      <t>イジョウ</t>
    </rPh>
    <phoneticPr fontId="2"/>
  </si>
  <si>
    <t>髄液・組織採取</t>
    <rPh sb="0" eb="1">
      <t>ズイ</t>
    </rPh>
    <rPh sb="1" eb="2">
      <t>エキ</t>
    </rPh>
    <rPh sb="3" eb="5">
      <t>ソシキ</t>
    </rPh>
    <rPh sb="5" eb="7">
      <t>サイシュ</t>
    </rPh>
    <phoneticPr fontId="2"/>
  </si>
  <si>
    <t>生検</t>
    <rPh sb="0" eb="2">
      <t>セイケン</t>
    </rPh>
    <phoneticPr fontId="2"/>
  </si>
  <si>
    <t>週</t>
    <rPh sb="0" eb="1">
      <t>シュウ</t>
    </rPh>
    <phoneticPr fontId="2"/>
  </si>
  <si>
    <t>製品使用回数</t>
    <rPh sb="0" eb="2">
      <t>セイヒン</t>
    </rPh>
    <rPh sb="2" eb="4">
      <t>シヨウ</t>
    </rPh>
    <rPh sb="4" eb="6">
      <t>カイスウ</t>
    </rPh>
    <phoneticPr fontId="2"/>
  </si>
  <si>
    <t>単回</t>
    <rPh sb="0" eb="2">
      <t>タンカイ</t>
    </rPh>
    <phoneticPr fontId="2"/>
  </si>
  <si>
    <t>2回</t>
    <rPh sb="1" eb="2">
      <t>カイ</t>
    </rPh>
    <phoneticPr fontId="2"/>
  </si>
  <si>
    <t>3回</t>
    <rPh sb="1" eb="2">
      <t>カイ</t>
    </rPh>
    <phoneticPr fontId="2"/>
  </si>
  <si>
    <t>4回以上</t>
    <rPh sb="1" eb="2">
      <t>カイ</t>
    </rPh>
    <rPh sb="2" eb="4">
      <t>イジョウ</t>
    </rPh>
    <phoneticPr fontId="2"/>
  </si>
  <si>
    <t>H</t>
    <phoneticPr fontId="2"/>
  </si>
  <si>
    <t>O</t>
    <phoneticPr fontId="2"/>
  </si>
  <si>
    <t>記載上の注意</t>
    <rPh sb="0" eb="2">
      <t>キサイ</t>
    </rPh>
    <rPh sb="2" eb="3">
      <t>ジョウ</t>
    </rPh>
    <rPh sb="4" eb="6">
      <t>チュウイ</t>
    </rPh>
    <phoneticPr fontId="2"/>
  </si>
  <si>
    <t>●黄色のセルに「1」を入力する</t>
    <rPh sb="1" eb="3">
      <t>キイロ</t>
    </rPh>
    <rPh sb="11" eb="13">
      <t>ニュウリョク</t>
    </rPh>
    <phoneticPr fontId="2"/>
  </si>
  <si>
    <t>●算出根拠等、コメントが必要な場合は、コメントを追加すること</t>
    <phoneticPr fontId="2"/>
  </si>
  <si>
    <t>●日付は半角数字、YYYY/MM/DDで入力すること</t>
    <phoneticPr fontId="2"/>
  </si>
  <si>
    <t>５～２４週</t>
    <phoneticPr fontId="2"/>
  </si>
  <si>
    <t>49週から24週ごとに
3ポイントずつ加算</t>
    <phoneticPr fontId="2"/>
  </si>
  <si>
    <t>到達点（プルダウン）</t>
    <rPh sb="0" eb="3">
      <t>トウタツテン</t>
    </rPh>
    <phoneticPr fontId="2"/>
  </si>
  <si>
    <t>マイルストーン設定時の注意事項</t>
    <rPh sb="7" eb="10">
      <t>セッテイジ</t>
    </rPh>
    <rPh sb="11" eb="15">
      <t>チュウイジコウ</t>
    </rPh>
    <phoneticPr fontId="2"/>
  </si>
  <si>
    <t>マイルストーン1回目</t>
    <rPh sb="8" eb="10">
      <t>カイメ</t>
    </rPh>
    <phoneticPr fontId="2"/>
  </si>
  <si>
    <t>マイルストーンの回数は以下のとおり。Visit名に実施計画書で規定された来院日を記載。到達点はプルダウンから選択する。</t>
    <rPh sb="8" eb="10">
      <t>カイスウ</t>
    </rPh>
    <rPh sb="11" eb="13">
      <t>イカ</t>
    </rPh>
    <rPh sb="23" eb="24">
      <t>メイ</t>
    </rPh>
    <rPh sb="25" eb="30">
      <t>ジッシケイカクショ</t>
    </rPh>
    <rPh sb="31" eb="33">
      <t>キテイ</t>
    </rPh>
    <rPh sb="36" eb="39">
      <t>ライインビ</t>
    </rPh>
    <rPh sb="40" eb="42">
      <t>キサイ</t>
    </rPh>
    <rPh sb="43" eb="46">
      <t>トウタツテン</t>
    </rPh>
    <rPh sb="54" eb="56">
      <t>センタク</t>
    </rPh>
    <phoneticPr fontId="2"/>
  </si>
  <si>
    <t>入院下での試験製品使用または検査が規定されている場合は入院、それ以外は外来。</t>
    <rPh sb="0" eb="3">
      <t>ニュウインカ</t>
    </rPh>
    <rPh sb="5" eb="7">
      <t>シケン</t>
    </rPh>
    <rPh sb="7" eb="11">
      <t>セイヒンシヨウ</t>
    </rPh>
    <rPh sb="14" eb="16">
      <t>ケンサ</t>
    </rPh>
    <rPh sb="17" eb="19">
      <t>キテイ</t>
    </rPh>
    <rPh sb="24" eb="26">
      <t>バアイ</t>
    </rPh>
    <rPh sb="27" eb="29">
      <t>ニュウイン</t>
    </rPh>
    <rPh sb="32" eb="34">
      <t>イガイ</t>
    </rPh>
    <rPh sb="35" eb="37">
      <t>ガイライ</t>
    </rPh>
    <phoneticPr fontId="2"/>
  </si>
  <si>
    <t>点滴装置を使用する静脈内使用は、実施計画書上で「静注」と記載されていても点滴静注に該当する。</t>
    <rPh sb="0" eb="4">
      <t>テンテキソウチ</t>
    </rPh>
    <rPh sb="5" eb="7">
      <t>シヨウ</t>
    </rPh>
    <rPh sb="9" eb="11">
      <t>ジョウミャク</t>
    </rPh>
    <rPh sb="16" eb="21">
      <t>ジッシケイカクショ</t>
    </rPh>
    <rPh sb="21" eb="22">
      <t>ジョウ</t>
    </rPh>
    <rPh sb="24" eb="26">
      <t>ジョウチュウ</t>
    </rPh>
    <rPh sb="28" eb="30">
      <t>キサイ</t>
    </rPh>
    <rPh sb="36" eb="40">
      <t>テンテキジョウチュウ</t>
    </rPh>
    <rPh sb="41" eb="43">
      <t>ガイトウ</t>
    </rPh>
    <phoneticPr fontId="2"/>
  </si>
  <si>
    <t>使用週数</t>
    <phoneticPr fontId="2"/>
  </si>
  <si>
    <t>臨床試験研究経費ポイント算出表（再生医療等製品）</t>
    <rPh sb="0" eb="2">
      <t>リンショウ</t>
    </rPh>
    <rPh sb="2" eb="4">
      <t>シケン</t>
    </rPh>
    <rPh sb="4" eb="6">
      <t>ケンキュウ</t>
    </rPh>
    <rPh sb="6" eb="8">
      <t>ケイヒ</t>
    </rPh>
    <rPh sb="12" eb="14">
      <t>サンシュツ</t>
    </rPh>
    <rPh sb="14" eb="15">
      <t>ヒョウ</t>
    </rPh>
    <rPh sb="16" eb="23">
      <t>サイセイイリョウトウセイヒン</t>
    </rPh>
    <phoneticPr fontId="2"/>
  </si>
  <si>
    <t>新生児は満1歳未満、小児は満1歳以上、満16歳未満。高齢者は65歳以上のみの試験の場合に該当（選択基準が18歳以上75歳未満の場合→成人）。
肝・腎機能障害等合併は、被験製品の対象疾患が肝・腎となる場合もしくは肝・腎障害等が除外基準に抵触とならない場合に該当とする。</t>
    <rPh sb="0" eb="3">
      <t>シンセイジ</t>
    </rPh>
    <rPh sb="4" eb="5">
      <t>マン</t>
    </rPh>
    <rPh sb="6" eb="7">
      <t>サイ</t>
    </rPh>
    <rPh sb="7" eb="9">
      <t>ミマン</t>
    </rPh>
    <rPh sb="10" eb="12">
      <t>ショウニ</t>
    </rPh>
    <rPh sb="13" eb="14">
      <t>マン</t>
    </rPh>
    <rPh sb="15" eb="18">
      <t>サイイジョウ</t>
    </rPh>
    <rPh sb="19" eb="20">
      <t>マン</t>
    </rPh>
    <rPh sb="22" eb="23">
      <t>サイ</t>
    </rPh>
    <rPh sb="23" eb="25">
      <t>ミマン</t>
    </rPh>
    <rPh sb="26" eb="29">
      <t>コウレイシャ</t>
    </rPh>
    <rPh sb="32" eb="35">
      <t>サイイジョウ</t>
    </rPh>
    <rPh sb="38" eb="40">
      <t>シケン</t>
    </rPh>
    <rPh sb="41" eb="43">
      <t>バアイ</t>
    </rPh>
    <rPh sb="44" eb="46">
      <t>ガイトウ</t>
    </rPh>
    <rPh sb="47" eb="51">
      <t>センタクキジュン</t>
    </rPh>
    <rPh sb="54" eb="57">
      <t>サイイジョウ</t>
    </rPh>
    <rPh sb="59" eb="62">
      <t>サイミマン</t>
    </rPh>
    <rPh sb="63" eb="65">
      <t>バアイ</t>
    </rPh>
    <rPh sb="66" eb="68">
      <t>セイジン</t>
    </rPh>
    <rPh sb="71" eb="72">
      <t>カン</t>
    </rPh>
    <rPh sb="73" eb="78">
      <t>ジンキノウショウガイ</t>
    </rPh>
    <rPh sb="78" eb="79">
      <t>トウ</t>
    </rPh>
    <rPh sb="79" eb="81">
      <t>ガッペイ</t>
    </rPh>
    <rPh sb="88" eb="90">
      <t>タイショウ</t>
    </rPh>
    <rPh sb="90" eb="92">
      <t>シッカン</t>
    </rPh>
    <rPh sb="93" eb="94">
      <t>カン</t>
    </rPh>
    <rPh sb="95" eb="96">
      <t>ジン</t>
    </rPh>
    <rPh sb="99" eb="101">
      <t>バアイ</t>
    </rPh>
    <rPh sb="105" eb="106">
      <t>キモ</t>
    </rPh>
    <rPh sb="107" eb="110">
      <t>ジンショウガイ</t>
    </rPh>
    <rPh sb="110" eb="111">
      <t>トウ</t>
    </rPh>
    <rPh sb="112" eb="114">
      <t>ジョガイ</t>
    </rPh>
    <rPh sb="114" eb="116">
      <t>キジュン</t>
    </rPh>
    <rPh sb="117" eb="119">
      <t>テイショク</t>
    </rPh>
    <rPh sb="124" eb="126">
      <t>バアイ</t>
    </rPh>
    <rPh sb="127" eb="129">
      <t>ガイトウ</t>
    </rPh>
    <phoneticPr fontId="2"/>
  </si>
  <si>
    <t>項目H算出内訳（セルに実施項目を入力）</t>
    <rPh sb="0" eb="2">
      <t>コウモク</t>
    </rPh>
    <rPh sb="3" eb="5">
      <t>サンシュツ</t>
    </rPh>
    <rPh sb="5" eb="7">
      <t>ウチワケ</t>
    </rPh>
    <rPh sb="11" eb="13">
      <t>ジッシ</t>
    </rPh>
    <rPh sb="13" eb="15">
      <t>コウモク</t>
    </rPh>
    <rPh sb="16" eb="18">
      <t>ニュウリョク</t>
    </rPh>
    <phoneticPr fontId="2"/>
  </si>
  <si>
    <t>使用期間中の総採取回数で算出。</t>
    <rPh sb="6" eb="7">
      <t>ソウ</t>
    </rPh>
    <rPh sb="7" eb="9">
      <t>サイシュ</t>
    </rPh>
    <rPh sb="9" eb="11">
      <t>カイスウ</t>
    </rPh>
    <rPh sb="12" eb="14">
      <t>サンシュツ</t>
    </rPh>
    <phoneticPr fontId="2"/>
  </si>
  <si>
    <t>試験製品作製にあたり、院内での検体の加工が必要な場合に該当。</t>
    <rPh sb="0" eb="6">
      <t>シケンセイヒンサクセイ</t>
    </rPh>
    <rPh sb="11" eb="13">
      <t>インナイ</t>
    </rPh>
    <rPh sb="15" eb="17">
      <t>ケンタイ</t>
    </rPh>
    <rPh sb="18" eb="20">
      <t>カコウ</t>
    </rPh>
    <rPh sb="21" eb="23">
      <t>ヒツヨウ</t>
    </rPh>
    <rPh sb="24" eb="26">
      <t>バアイ</t>
    </rPh>
    <rPh sb="27" eb="29">
      <t>ガイトウ</t>
    </rPh>
    <phoneticPr fontId="2"/>
  </si>
  <si>
    <t>記載上の注意（項目A～O）</t>
    <rPh sb="0" eb="3">
      <t>キサイジョウ</t>
    </rPh>
    <rPh sb="4" eb="6">
      <t>チュウイ</t>
    </rPh>
    <rPh sb="7" eb="9">
      <t>コウモク</t>
    </rPh>
    <phoneticPr fontId="2"/>
  </si>
  <si>
    <t>下の項目を参考に記載</t>
    <rPh sb="0" eb="1">
      <t>シタ</t>
    </rPh>
    <rPh sb="2" eb="4">
      <t>コウモク</t>
    </rPh>
    <rPh sb="5" eb="7">
      <t>サンコウ</t>
    </rPh>
    <rPh sb="8" eb="10">
      <t>キサイ</t>
    </rPh>
    <phoneticPr fontId="2"/>
  </si>
  <si>
    <t>CT（頭部）</t>
    <rPh sb="3" eb="5">
      <t>トウブ</t>
    </rPh>
    <phoneticPr fontId="2"/>
  </si>
  <si>
    <t>CT（胸・腹部）</t>
    <rPh sb="3" eb="4">
      <t>ムネ</t>
    </rPh>
    <rPh sb="5" eb="7">
      <t>フクブ</t>
    </rPh>
    <phoneticPr fontId="2"/>
  </si>
  <si>
    <t>CT（骨盤部）</t>
    <rPh sb="3" eb="6">
      <t>コツバンブ</t>
    </rPh>
    <phoneticPr fontId="2"/>
  </si>
  <si>
    <t>骨シンチ</t>
    <rPh sb="0" eb="1">
      <t>コツ</t>
    </rPh>
    <phoneticPr fontId="2"/>
  </si>
  <si>
    <t>MRI</t>
    <phoneticPr fontId="2"/>
  </si>
  <si>
    <t>MRエラストグラフィ</t>
    <phoneticPr fontId="2"/>
  </si>
  <si>
    <t>X線</t>
    <rPh sb="1" eb="2">
      <t>セン</t>
    </rPh>
    <phoneticPr fontId="2"/>
  </si>
  <si>
    <t>心電図</t>
    <rPh sb="0" eb="3">
      <t>シンデンズ</t>
    </rPh>
    <phoneticPr fontId="2"/>
  </si>
  <si>
    <t>トレッドミル運動負荷試験</t>
    <rPh sb="6" eb="12">
      <t>ウンドウフカシケン</t>
    </rPh>
    <phoneticPr fontId="2"/>
  </si>
  <si>
    <t>心エコー</t>
    <rPh sb="0" eb="1">
      <t>シン</t>
    </rPh>
    <phoneticPr fontId="2"/>
  </si>
  <si>
    <t>頸動脈エコー</t>
    <rPh sb="0" eb="3">
      <t>ケイドウミャク</t>
    </rPh>
    <phoneticPr fontId="2"/>
  </si>
  <si>
    <t>下肢静脈エコー</t>
    <rPh sb="0" eb="2">
      <t>カシ</t>
    </rPh>
    <rPh sb="2" eb="4">
      <t>ジョウミャク</t>
    </rPh>
    <phoneticPr fontId="2"/>
  </si>
  <si>
    <t>下肢動脈エコー</t>
    <rPh sb="0" eb="2">
      <t>カシ</t>
    </rPh>
    <rPh sb="2" eb="4">
      <t>ドウミャク</t>
    </rPh>
    <phoneticPr fontId="2"/>
  </si>
  <si>
    <t>腎動脈エコー</t>
    <rPh sb="0" eb="3">
      <t>ジンドウミャク</t>
    </rPh>
    <phoneticPr fontId="2"/>
  </si>
  <si>
    <t>呼吸機能検査</t>
    <rPh sb="0" eb="6">
      <t>コキュウキノウケンサ</t>
    </rPh>
    <phoneticPr fontId="2"/>
  </si>
  <si>
    <t>精密肺機能検査</t>
    <rPh sb="0" eb="2">
      <t>セイミツ</t>
    </rPh>
    <rPh sb="2" eb="7">
      <t>ハイキノウケンサ</t>
    </rPh>
    <phoneticPr fontId="2"/>
  </si>
  <si>
    <t>呼気ガス分析</t>
    <rPh sb="0" eb="2">
      <t>コキ</t>
    </rPh>
    <rPh sb="4" eb="6">
      <t>ブンセキ</t>
    </rPh>
    <phoneticPr fontId="2"/>
  </si>
  <si>
    <t>脳波検査</t>
    <rPh sb="0" eb="4">
      <t>ノウハケンサ</t>
    </rPh>
    <phoneticPr fontId="2"/>
  </si>
  <si>
    <t>終夜睡眠ポリグラム</t>
    <rPh sb="0" eb="2">
      <t>シュウヤ</t>
    </rPh>
    <rPh sb="2" eb="4">
      <t>スイミン</t>
    </rPh>
    <phoneticPr fontId="2"/>
  </si>
  <si>
    <t>足関節上腕血圧比</t>
    <rPh sb="0" eb="1">
      <t>アシ</t>
    </rPh>
    <rPh sb="1" eb="3">
      <t>カンセツ</t>
    </rPh>
    <rPh sb="3" eb="5">
      <t>ジョウワン</t>
    </rPh>
    <rPh sb="5" eb="7">
      <t>ケツアツ</t>
    </rPh>
    <rPh sb="7" eb="8">
      <t>ヒ</t>
    </rPh>
    <phoneticPr fontId="2"/>
  </si>
  <si>
    <t>心臓足首血管指数</t>
    <rPh sb="0" eb="4">
      <t>シンゾウアシクビ</t>
    </rPh>
    <rPh sb="4" eb="8">
      <t>ケッカンシスウ</t>
    </rPh>
    <phoneticPr fontId="2"/>
  </si>
  <si>
    <t>神経伝導検査</t>
    <rPh sb="0" eb="2">
      <t>シンケイ</t>
    </rPh>
    <rPh sb="2" eb="4">
      <t>デンドウ</t>
    </rPh>
    <rPh sb="4" eb="6">
      <t>ケンサ</t>
    </rPh>
    <phoneticPr fontId="2"/>
  </si>
  <si>
    <t>誘発電位検査</t>
    <rPh sb="0" eb="2">
      <t>ユウハツ</t>
    </rPh>
    <rPh sb="2" eb="4">
      <t>デンイ</t>
    </rPh>
    <rPh sb="4" eb="6">
      <t>ケンサ</t>
    </rPh>
    <phoneticPr fontId="2"/>
  </si>
  <si>
    <t>表面筋電図</t>
    <rPh sb="0" eb="5">
      <t>ヒョウメンキンデンズ</t>
    </rPh>
    <phoneticPr fontId="2"/>
  </si>
  <si>
    <t>試験特有のバイオマーカー（採血20mL未満）</t>
    <rPh sb="0" eb="2">
      <t>シケン</t>
    </rPh>
    <rPh sb="2" eb="4">
      <t>トクユウ</t>
    </rPh>
    <rPh sb="13" eb="15">
      <t>サイケツ</t>
    </rPh>
    <rPh sb="19" eb="21">
      <t>ミマン</t>
    </rPh>
    <phoneticPr fontId="2"/>
  </si>
  <si>
    <t>24時間蓄尿</t>
    <phoneticPr fontId="2"/>
  </si>
  <si>
    <t>項目L算出内訳（黄色のセルに1を入力）</t>
    <rPh sb="0" eb="2">
      <t>コウモク</t>
    </rPh>
    <rPh sb="3" eb="5">
      <t>サンシュツ</t>
    </rPh>
    <rPh sb="5" eb="7">
      <t>ウチワケ</t>
    </rPh>
    <rPh sb="8" eb="10">
      <t>キイロ</t>
    </rPh>
    <rPh sb="16" eb="18">
      <t>ニュウリョク</t>
    </rPh>
    <phoneticPr fontId="2"/>
  </si>
  <si>
    <t>骨髄穿刺</t>
    <rPh sb="0" eb="2">
      <t>コツズイ</t>
    </rPh>
    <rPh sb="2" eb="4">
      <t>センシ</t>
    </rPh>
    <phoneticPr fontId="2"/>
  </si>
  <si>
    <t>試験特有のバイオマーカー（採血20mL以上）</t>
    <rPh sb="0" eb="2">
      <t>シケン</t>
    </rPh>
    <rPh sb="2" eb="4">
      <t>トクユウ</t>
    </rPh>
    <rPh sb="13" eb="15">
      <t>サイケツ</t>
    </rPh>
    <rPh sb="19" eb="21">
      <t>イジョウ</t>
    </rPh>
    <phoneticPr fontId="2"/>
  </si>
  <si>
    <t>項目N算出内訳（黄色のセルに1を入力）</t>
    <rPh sb="0" eb="2">
      <t>コウモク</t>
    </rPh>
    <rPh sb="3" eb="5">
      <t>サンシュツ</t>
    </rPh>
    <rPh sb="5" eb="7">
      <t>ウチワケ</t>
    </rPh>
    <rPh sb="8" eb="10">
      <t>キイロ</t>
    </rPh>
    <rPh sb="16" eb="18">
      <t>ニュウリョク</t>
    </rPh>
    <phoneticPr fontId="2"/>
  </si>
  <si>
    <t>使用期間</t>
    <rPh sb="0" eb="4">
      <t>シヨウキカン</t>
    </rPh>
    <phoneticPr fontId="2"/>
  </si>
  <si>
    <t>使用期間</t>
    <rPh sb="0" eb="2">
      <t>シヨウ</t>
    </rPh>
    <rPh sb="2" eb="4">
      <t>キカン</t>
    </rPh>
    <phoneticPr fontId="2"/>
  </si>
  <si>
    <t>試験製品の使用開始から使用終了までの期間を入力。</t>
    <rPh sb="0" eb="4">
      <t>シケンセイヒン</t>
    </rPh>
    <rPh sb="5" eb="9">
      <t>シヨウカイシ</t>
    </rPh>
    <rPh sb="11" eb="15">
      <t>シヨウシュウリョウ</t>
    </rPh>
    <rPh sb="18" eb="20">
      <t>キカン</t>
    </rPh>
    <rPh sb="21" eb="23">
      <t>ニュウリョク</t>
    </rPh>
    <phoneticPr fontId="2"/>
  </si>
  <si>
    <t>試験責任医師氏名</t>
    <rPh sb="6" eb="8">
      <t>シメイ</t>
    </rPh>
    <phoneticPr fontId="2"/>
  </si>
  <si>
    <t>試験責任医師への確認者</t>
    <rPh sb="8" eb="11">
      <t>カクニンシャ</t>
    </rPh>
    <phoneticPr fontId="2"/>
  </si>
  <si>
    <t>試験責任医師への確認日</t>
    <rPh sb="8" eb="11">
      <t>カクニンビ</t>
    </rPh>
    <phoneticPr fontId="2"/>
  </si>
  <si>
    <t>試験依頼者</t>
    <phoneticPr fontId="2"/>
  </si>
  <si>
    <t>試験課題名</t>
    <phoneticPr fontId="2"/>
  </si>
  <si>
    <t>試験実施期間</t>
    <phoneticPr fontId="2"/>
  </si>
  <si>
    <t>対象疾患における重篤度を選択。試験責任医師と協議の上で決定すること。</t>
    <rPh sb="0" eb="2">
      <t>タイショウ</t>
    </rPh>
    <rPh sb="2" eb="4">
      <t>シッカン</t>
    </rPh>
    <rPh sb="8" eb="11">
      <t>ジュウトクド</t>
    </rPh>
    <rPh sb="12" eb="14">
      <t>センタク</t>
    </rPh>
    <rPh sb="17" eb="21">
      <t>セキニンイシ</t>
    </rPh>
    <rPh sb="22" eb="24">
      <t>キョウギ</t>
    </rPh>
    <rPh sb="25" eb="26">
      <t>ウエ</t>
    </rPh>
    <rPh sb="27" eb="29">
      <t>ケッテイ</t>
    </rPh>
    <phoneticPr fontId="2"/>
  </si>
  <si>
    <t>試験製品製造承認の
状況</t>
    <rPh sb="2" eb="4">
      <t>セイヒン</t>
    </rPh>
    <rPh sb="4" eb="6">
      <t>セイゾウ</t>
    </rPh>
    <rPh sb="6" eb="8">
      <t>ショウニン</t>
    </rPh>
    <rPh sb="10" eb="12">
      <t>ジョウキョウ</t>
    </rPh>
    <phoneticPr fontId="2"/>
  </si>
  <si>
    <t>試験実施計画書に基づき記載。</t>
    <rPh sb="8" eb="9">
      <t>モト</t>
    </rPh>
    <rPh sb="11" eb="13">
      <t>キサイ</t>
    </rPh>
    <phoneticPr fontId="2"/>
  </si>
  <si>
    <t>別紙1 項目H算出内訳に、使用期間中に実施する検査項目をチェック（自動算出）。
本試験特有のバイオマーカーは項目Lもしくは項目Nで算出のため含めない。</t>
    <rPh sb="0" eb="2">
      <t>ベッシ</t>
    </rPh>
    <rPh sb="4" eb="6">
      <t>コウモク</t>
    </rPh>
    <rPh sb="7" eb="9">
      <t>サンシュツ</t>
    </rPh>
    <rPh sb="9" eb="11">
      <t>ウチワケ</t>
    </rPh>
    <rPh sb="31" eb="35">
      <t>ジドウサンシュツ</t>
    </rPh>
    <rPh sb="37" eb="38">
      <t>モット</t>
    </rPh>
    <rPh sb="40" eb="41">
      <t>ホン</t>
    </rPh>
    <rPh sb="43" eb="45">
      <t>トクユウ</t>
    </rPh>
    <rPh sb="52" eb="54">
      <t>コウモク</t>
    </rPh>
    <rPh sb="59" eb="61">
      <t>コウモク</t>
    </rPh>
    <rPh sb="65" eb="67">
      <t>サンシュツ</t>
    </rPh>
    <rPh sb="68" eb="69">
      <t>フク</t>
    </rPh>
    <phoneticPr fontId="2"/>
  </si>
  <si>
    <t>別紙1 項目L算出内訳にチェック（自動算出）。CT、MRI、骨シンチ、X線、12誘導心電図、心エコー（規定で胸部X線必須）、呼吸機能検査、本試験特有のバイオマーカー（採血量20mL未満）等。項目Nと判断に迷う場合は、試験責任医師と協議の上で決定すること。</t>
    <rPh sb="0" eb="2">
      <t>ベッシ</t>
    </rPh>
    <rPh sb="4" eb="6">
      <t>コウモク</t>
    </rPh>
    <rPh sb="7" eb="9">
      <t>サンシュツ</t>
    </rPh>
    <rPh sb="9" eb="11">
      <t>ウチワケ</t>
    </rPh>
    <rPh sb="17" eb="21">
      <t>ジドウサンシュツ</t>
    </rPh>
    <rPh sb="40" eb="42">
      <t>ユウドウ</t>
    </rPh>
    <rPh sb="42" eb="45">
      <t>シンデンズ</t>
    </rPh>
    <rPh sb="46" eb="47">
      <t>シン</t>
    </rPh>
    <rPh sb="51" eb="53">
      <t>キテイ</t>
    </rPh>
    <rPh sb="54" eb="56">
      <t>キョウブ</t>
    </rPh>
    <rPh sb="57" eb="58">
      <t>セン</t>
    </rPh>
    <rPh sb="58" eb="60">
      <t>ヒッス</t>
    </rPh>
    <rPh sb="62" eb="68">
      <t>コキュウキノウケンサ</t>
    </rPh>
    <rPh sb="83" eb="86">
      <t>サイケツリョウ</t>
    </rPh>
    <rPh sb="90" eb="92">
      <t>ミマン</t>
    </rPh>
    <rPh sb="93" eb="94">
      <t>トウ</t>
    </rPh>
    <rPh sb="95" eb="97">
      <t>コウモク</t>
    </rPh>
    <rPh sb="99" eb="101">
      <t>ハンダン</t>
    </rPh>
    <rPh sb="102" eb="103">
      <t>マヨ</t>
    </rPh>
    <rPh sb="104" eb="106">
      <t>バアイ</t>
    </rPh>
    <rPh sb="115" eb="117">
      <t>キョウギ</t>
    </rPh>
    <rPh sb="118" eb="119">
      <t>ウエ</t>
    </rPh>
    <rPh sb="120" eb="122">
      <t>ケッテイ</t>
    </rPh>
    <phoneticPr fontId="2"/>
  </si>
  <si>
    <t>日常診療に影響がない場合は軽度。日常診療では行わないが、手技が臨床検査の範囲であるものは中等度。日常診療で行わず、かつ生検や手術と同等である場合は高度。判断に迷う場合は、試験責任医師と協議の上で決定すること。</t>
    <rPh sb="0" eb="4">
      <t>ニチジョウシンリョウ</t>
    </rPh>
    <rPh sb="5" eb="7">
      <t>エイキョウ</t>
    </rPh>
    <rPh sb="10" eb="12">
      <t>バアイ</t>
    </rPh>
    <rPh sb="13" eb="15">
      <t>ケイド</t>
    </rPh>
    <rPh sb="16" eb="20">
      <t>ニチジョウシンリョウ</t>
    </rPh>
    <rPh sb="22" eb="23">
      <t>オコナ</t>
    </rPh>
    <rPh sb="28" eb="30">
      <t>シュギ</t>
    </rPh>
    <rPh sb="31" eb="35">
      <t>リンショウケンサ</t>
    </rPh>
    <rPh sb="36" eb="38">
      <t>ハンイ</t>
    </rPh>
    <rPh sb="44" eb="47">
      <t>チュウトウド</t>
    </rPh>
    <rPh sb="48" eb="52">
      <t>ニチジョウシンリョウ</t>
    </rPh>
    <rPh sb="53" eb="54">
      <t>オコナ</t>
    </rPh>
    <rPh sb="59" eb="61">
      <t>セイケン</t>
    </rPh>
    <rPh sb="62" eb="64">
      <t>シュジュツ</t>
    </rPh>
    <rPh sb="65" eb="67">
      <t>ドウトウ</t>
    </rPh>
    <rPh sb="70" eb="72">
      <t>バアイ</t>
    </rPh>
    <rPh sb="73" eb="75">
      <t>コウド</t>
    </rPh>
    <rPh sb="76" eb="78">
      <t>ハンダン</t>
    </rPh>
    <rPh sb="79" eb="80">
      <t>マヨ</t>
    </rPh>
    <rPh sb="81" eb="83">
      <t>バアイ</t>
    </rPh>
    <rPh sb="85" eb="91">
      <t>シケンセキニンイシ</t>
    </rPh>
    <rPh sb="92" eb="94">
      <t>キョウギ</t>
    </rPh>
    <rPh sb="95" eb="96">
      <t>ウエ</t>
    </rPh>
    <rPh sb="97" eb="99">
      <t>ケッテイ</t>
    </rPh>
    <phoneticPr fontId="2"/>
  </si>
  <si>
    <t>別紙1 項目N算出内訳にチェック（自動算出）。生検、本試験特有のバイオマーカー（採血量20mL以上）等。
項目Lと判断に迷う場合は、試験責任医師と協議の上で決定すること。</t>
    <rPh sb="8" eb="10">
      <t>サンシュツ</t>
    </rPh>
    <rPh sb="10" eb="12">
      <t>ウチワケ</t>
    </rPh>
    <rPh sb="18" eb="22">
      <t>ジドウサンシュツ</t>
    </rPh>
    <rPh sb="23" eb="25">
      <t>セイケン</t>
    </rPh>
    <rPh sb="26" eb="27">
      <t>ホン</t>
    </rPh>
    <rPh sb="41" eb="44">
      <t>サイケツリョウ</t>
    </rPh>
    <rPh sb="48" eb="50">
      <t>イジョウ</t>
    </rPh>
    <rPh sb="51" eb="52">
      <t>ナド</t>
    </rPh>
    <rPh sb="58" eb="60">
      <t>ハンダン</t>
    </rPh>
    <rPh sb="61" eb="62">
      <t>マヨ</t>
    </rPh>
    <rPh sb="63" eb="65">
      <t>バアイ</t>
    </rPh>
    <rPh sb="74" eb="76">
      <t>キョウギ</t>
    </rPh>
    <rPh sb="77" eb="78">
      <t>ウエ</t>
    </rPh>
    <rPh sb="79" eb="81">
      <t>ケッテイ</t>
    </rPh>
    <phoneticPr fontId="2"/>
  </si>
  <si>
    <t>臨床検査・自他覚症状観察項目数</t>
    <phoneticPr fontId="2"/>
  </si>
  <si>
    <t>試験開始準備経費（試験製品調製者）</t>
    <rPh sb="0" eb="2">
      <t>シケン</t>
    </rPh>
    <rPh sb="2" eb="4">
      <t>カイシ</t>
    </rPh>
    <rPh sb="4" eb="6">
      <t>ジュンビ</t>
    </rPh>
    <rPh sb="6" eb="8">
      <t>ケイヒ</t>
    </rPh>
    <phoneticPr fontId="2"/>
  </si>
  <si>
    <t>体制維持経費（試験製品調製者）</t>
    <rPh sb="0" eb="4">
      <t>タイセイイジ</t>
    </rPh>
    <rPh sb="4" eb="6">
      <t>ケイヒ</t>
    </rPh>
    <phoneticPr fontId="2"/>
  </si>
  <si>
    <t>使用期対応経費（試験製品調製者）</t>
    <rPh sb="3" eb="7">
      <t>タイオウケイヒ</t>
    </rPh>
    <phoneticPr fontId="2"/>
  </si>
  <si>
    <t>使用期延長対応経費（試験製品調製者）</t>
    <rPh sb="3" eb="5">
      <t>エンチョウ</t>
    </rPh>
    <rPh sb="5" eb="9">
      <t>タイオウケイヒ</t>
    </rPh>
    <phoneticPr fontId="2"/>
  </si>
  <si>
    <t>経費の配分について</t>
    <rPh sb="0" eb="2">
      <t>ケイヒ</t>
    </rPh>
    <rPh sb="3" eb="5">
      <t>ハイブン</t>
    </rPh>
    <phoneticPr fontId="2"/>
  </si>
  <si>
    <t>うち、配分額概算</t>
    <rPh sb="3" eb="5">
      <t>ハイブン</t>
    </rPh>
    <rPh sb="5" eb="6">
      <t>ガク</t>
    </rPh>
    <rPh sb="6" eb="8">
      <t>ガイサン</t>
    </rPh>
    <phoneticPr fontId="2"/>
  </si>
  <si>
    <t>参考　マイルストーン到達時の経費（1症例あたり　税込）</t>
    <rPh sb="0" eb="2">
      <t>サンコウ</t>
    </rPh>
    <rPh sb="10" eb="13">
      <t>トウタツジ</t>
    </rPh>
    <rPh sb="14" eb="16">
      <t>ケイヒ</t>
    </rPh>
    <rPh sb="18" eb="20">
      <t>ショウレイ</t>
    </rPh>
    <rPh sb="24" eb="26">
      <t>ゼイコミ</t>
    </rPh>
    <phoneticPr fontId="2"/>
  </si>
  <si>
    <t>●色付きのセルに、必要な内容を入力する</t>
    <rPh sb="1" eb="3">
      <t>イロツ</t>
    </rPh>
    <rPh sb="9" eb="11">
      <t>ヒツヨウ</t>
    </rPh>
    <rPh sb="12" eb="14">
      <t>ナイヨウ</t>
    </rPh>
    <rPh sb="15" eb="17">
      <t>ニュウリョク</t>
    </rPh>
    <phoneticPr fontId="2"/>
  </si>
  <si>
    <t>試験依頼者</t>
    <rPh sb="2" eb="5">
      <t>イライシャ</t>
    </rPh>
    <phoneticPr fontId="2"/>
  </si>
  <si>
    <t>本試験に係る経費概算</t>
    <rPh sb="4" eb="5">
      <t>カカ</t>
    </rPh>
    <rPh sb="6" eb="8">
      <t>ケイヒ</t>
    </rPh>
    <rPh sb="8" eb="10">
      <t>ガイサン</t>
    </rPh>
    <phoneticPr fontId="2"/>
  </si>
  <si>
    <t>試験経費算定表</t>
    <rPh sb="4" eb="7">
      <t>サンテイヒョウ</t>
    </rPh>
    <phoneticPr fontId="2"/>
  </si>
  <si>
    <t>付記
・備品の購入に係る経費は、備品購入時に別途算定とする。
・算定単位が「年」又は「ヶ月」の費用において、試験期間や使用期間の延長等により算定数量を超えた場合、本試験経費算定表を変更することなく、単価に応じて請求できるものとする。
・算定単位が「症例」の費用において、目標症例数の変更により算定数量に変更が生じた場合、本試験経費算定表を変更することなく、実績に応じて請求できるものとする。
・算定単位が「回」又は「報告」の費用において、実績が算定数量より超過した場合、本試験経費算定表を変更することなく、実績に応じて請求できるものとする。</t>
    <rPh sb="0" eb="2">
      <t>フキ</t>
    </rPh>
    <rPh sb="4" eb="6">
      <t>ビヒン</t>
    </rPh>
    <rPh sb="16" eb="18">
      <t>ビヒン</t>
    </rPh>
    <rPh sb="18" eb="21">
      <t>コウニュウジ</t>
    </rPh>
    <rPh sb="22" eb="26">
      <t>ベットサンテイ</t>
    </rPh>
    <rPh sb="32" eb="34">
      <t>サンテイ</t>
    </rPh>
    <rPh sb="40" eb="41">
      <t>マタ</t>
    </rPh>
    <rPh sb="44" eb="45">
      <t>ゲツ</t>
    </rPh>
    <rPh sb="118" eb="120">
      <t>サンテイ</t>
    </rPh>
    <rPh sb="120" eb="122">
      <t>タンイ</t>
    </rPh>
    <rPh sb="124" eb="126">
      <t>ショウレイ</t>
    </rPh>
    <rPh sb="128" eb="130">
      <t>ヒヨウ</t>
    </rPh>
    <rPh sb="135" eb="140">
      <t>モクヒョウショウレイスウ</t>
    </rPh>
    <rPh sb="141" eb="143">
      <t>ヘンコウ</t>
    </rPh>
    <rPh sb="146" eb="150">
      <t>サンテイスウリョウ</t>
    </rPh>
    <rPh sb="151" eb="153">
      <t>ヘンコウ</t>
    </rPh>
    <rPh sb="154" eb="155">
      <t>ショウ</t>
    </rPh>
    <rPh sb="157" eb="159">
      <t>バアイ</t>
    </rPh>
    <rPh sb="169" eb="171">
      <t>ヘンコウ</t>
    </rPh>
    <rPh sb="178" eb="180">
      <t>ジッセキ</t>
    </rPh>
    <rPh sb="181" eb="182">
      <t>オウ</t>
    </rPh>
    <rPh sb="184" eb="186">
      <t>セイキュウ</t>
    </rPh>
    <rPh sb="197" eb="199">
      <t>サンテイ</t>
    </rPh>
    <rPh sb="199" eb="201">
      <t>タンイ</t>
    </rPh>
    <rPh sb="203" eb="204">
      <t>カイ</t>
    </rPh>
    <rPh sb="205" eb="206">
      <t>マタ</t>
    </rPh>
    <rPh sb="208" eb="210">
      <t>ホウコク</t>
    </rPh>
    <rPh sb="212" eb="214">
      <t>ヒヨウ</t>
    </rPh>
    <rPh sb="219" eb="221">
      <t>ジッセキ</t>
    </rPh>
    <rPh sb="222" eb="226">
      <t>サンテイスウリョウ</t>
    </rPh>
    <rPh sb="228" eb="230">
      <t>チョウカ</t>
    </rPh>
    <rPh sb="232" eb="234">
      <t>バアイ</t>
    </rPh>
    <rPh sb="244" eb="246">
      <t>ヘンコウ</t>
    </rPh>
    <rPh sb="253" eb="255">
      <t>ジッセキ</t>
    </rPh>
    <rPh sb="256" eb="257">
      <t>オウ</t>
    </rPh>
    <rPh sb="259" eb="261">
      <t>セイキュウ</t>
    </rPh>
    <phoneticPr fontId="2"/>
  </si>
  <si>
    <t>実施に係る内容記載時の注意事項</t>
    <rPh sb="0" eb="2">
      <t>ジッシ</t>
    </rPh>
    <rPh sb="3" eb="4">
      <t>カカ</t>
    </rPh>
    <rPh sb="5" eb="7">
      <t>ナイヨウ</t>
    </rPh>
    <rPh sb="7" eb="9">
      <t>キサイ</t>
    </rPh>
    <rPh sb="9" eb="10">
      <t>ジ</t>
    </rPh>
    <rPh sb="11" eb="15">
      <t>チュウイジコウ</t>
    </rPh>
    <phoneticPr fontId="2"/>
  </si>
  <si>
    <t>治験等経費算定基準を参照に入力をする。</t>
    <rPh sb="0" eb="9">
      <t>チケントウケイヒサンテイキジュン</t>
    </rPh>
    <rPh sb="10" eb="12">
      <t>サンショウ</t>
    </rPh>
    <rPh sb="13" eb="15">
      <t>ニュウリョク</t>
    </rPh>
    <phoneticPr fontId="2"/>
  </si>
  <si>
    <t>試験終了日</t>
    <rPh sb="0" eb="2">
      <t>シケン</t>
    </rPh>
    <rPh sb="2" eb="4">
      <t>シュウリョウ</t>
    </rPh>
    <rPh sb="4" eb="5">
      <t>ビ</t>
    </rPh>
    <phoneticPr fontId="2"/>
  </si>
  <si>
    <t>◆試験開始時に係る経費（初年度）</t>
    <rPh sb="1" eb="6">
      <t>シケンカイシジ</t>
    </rPh>
    <rPh sb="7" eb="8">
      <t>カカ</t>
    </rPh>
    <rPh sb="9" eb="11">
      <t>ケイヒ</t>
    </rPh>
    <rPh sb="12" eb="15">
      <t>ショネンド</t>
    </rPh>
    <phoneticPr fontId="2"/>
  </si>
  <si>
    <t>◆年度毎に算定する経費（次年度以降）</t>
    <rPh sb="1" eb="4">
      <t>ネンドゴト</t>
    </rPh>
    <rPh sb="5" eb="7">
      <t>サンテイ</t>
    </rPh>
    <rPh sb="9" eb="11">
      <t>ケイヒ</t>
    </rPh>
    <rPh sb="12" eb="17">
      <t>ジネンドイコウ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</si>
</sst>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176" formatCode="&quot;●&quot;"/>
    <numFmt numFmtId="177" formatCode="0&quot;ポイント&quot;"/>
    <numFmt numFmtId="178" formatCode="[=1]&quot;●&quot;;General"/>
    <numFmt numFmtId="179" formatCode="0_);[Red]\(0\)"/>
    <numFmt numFmtId="180" formatCode="0&quot;pt&quot;"/>
    <numFmt numFmtId="181" formatCode="###&quot;回&quot;"/>
    <numFmt numFmtId="182" formatCode="0&quot;週以下&quot;"/>
    <numFmt numFmtId="183" formatCode="0&quot;週以上&quot;"/>
  </numFmts>
  <fonts count="27" x14ac:knownFonts="1">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sz val="11"/>
      <name val="HG丸ｺﾞｼｯｸM-PRO"/>
      <family val="3"/>
      <charset val="128"/>
    </font>
    <font>
      <b/>
      <sz val="14"/>
      <name val="ＭＳ Ｐゴシック"/>
      <family val="3"/>
      <charset val="128"/>
    </font>
    <font>
      <b/>
      <u/>
      <sz val="14"/>
      <name val="ＭＳ Ｐゴシック"/>
      <family val="3"/>
      <charset val="128"/>
    </font>
    <font>
      <b/>
      <sz val="12"/>
      <name val="ＭＳ Ｐゴシック"/>
      <family val="3"/>
      <charset val="128"/>
    </font>
    <font>
      <sz val="12"/>
      <name val="ＭＳ Ｐゴシック"/>
      <family val="3"/>
      <charset val="128"/>
    </font>
    <font>
      <sz val="10"/>
      <name val="ＭＳ Ｐゴシック"/>
      <family val="3"/>
      <charset val="128"/>
    </font>
    <font>
      <b/>
      <sz val="9"/>
      <name val="ＭＳ Ｐゴシック"/>
      <family val="3"/>
      <charset val="128"/>
    </font>
    <font>
      <sz val="9"/>
      <name val="ＭＳ Ｐゴシック"/>
      <family val="3"/>
      <charset val="128"/>
    </font>
    <font>
      <sz val="10"/>
      <color theme="1"/>
      <name val="ＭＳ Ｐゴシック"/>
      <family val="3"/>
      <charset val="128"/>
    </font>
    <font>
      <b/>
      <sz val="15"/>
      <color theme="1"/>
      <name val="ＭＳ Ｐゴシック"/>
      <family val="3"/>
      <charset val="128"/>
    </font>
    <font>
      <sz val="10"/>
      <color rgb="FF000000"/>
      <name val="ＭＳ Ｐゴシック"/>
      <family val="3"/>
      <charset val="128"/>
    </font>
    <font>
      <sz val="10.5"/>
      <name val="ＭＳ Ｐゴシック"/>
      <family val="3"/>
      <charset val="128"/>
    </font>
    <font>
      <sz val="11"/>
      <color theme="0"/>
      <name val="ＭＳ Ｐゴシック"/>
      <family val="3"/>
      <charset val="128"/>
    </font>
    <font>
      <sz val="20"/>
      <name val="ＭＳ Ｐゴシック"/>
      <family val="3"/>
      <charset val="128"/>
    </font>
    <font>
      <b/>
      <sz val="16"/>
      <name val="ＭＳ Ｐゴシック"/>
      <family val="3"/>
      <charset val="128"/>
    </font>
    <font>
      <sz val="16"/>
      <name val="ＭＳ Ｐゴシック"/>
      <family val="3"/>
      <charset val="128"/>
    </font>
    <font>
      <sz val="10"/>
      <color theme="0"/>
      <name val="ＭＳ Ｐゴシック"/>
      <family val="3"/>
      <charset val="128"/>
    </font>
    <font>
      <sz val="11"/>
      <color theme="0" tint="-0.14999847407452621"/>
      <name val="ＭＳ Ｐゴシック"/>
      <family val="3"/>
      <charset val="128"/>
    </font>
    <font>
      <sz val="8"/>
      <color theme="1"/>
      <name val="ＭＳ Ｐゴシック"/>
      <family val="3"/>
      <charset val="128"/>
    </font>
    <font>
      <b/>
      <sz val="15"/>
      <name val="ＭＳ Ｐゴシック"/>
      <family val="3"/>
      <charset val="128"/>
    </font>
    <font>
      <sz val="15"/>
      <name val="ＭＳ Ｐゴシック"/>
      <family val="3"/>
      <charset val="128"/>
    </font>
    <font>
      <sz val="12"/>
      <color theme="0"/>
      <name val="ＭＳ Ｐゴシック"/>
      <family val="3"/>
      <charset val="128"/>
    </font>
    <font>
      <sz val="9"/>
      <color theme="0"/>
      <name val="ＭＳ Ｐゴシック"/>
      <family val="3"/>
      <charset val="128"/>
    </font>
  </fonts>
  <fills count="7">
    <fill>
      <patternFill patternType="none"/>
    </fill>
    <fill>
      <patternFill patternType="gray125"/>
    </fill>
    <fill>
      <patternFill patternType="mediumGray"/>
    </fill>
    <fill>
      <patternFill patternType="solid">
        <fgColor indexed="65"/>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C000"/>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style="medium">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right style="hair">
        <color indexed="64"/>
      </right>
      <top/>
      <bottom style="thin">
        <color indexed="64"/>
      </bottom>
      <diagonal/>
    </border>
    <border>
      <left style="hair">
        <color indexed="64"/>
      </left>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s>
  <cellStyleXfs count="12">
    <xf numFmtId="0" fontId="0" fillId="0" borderId="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xf numFmtId="0" fontId="1" fillId="0" borderId="0">
      <alignment vertical="center"/>
    </xf>
    <xf numFmtId="0" fontId="1" fillId="0" borderId="0"/>
  </cellStyleXfs>
  <cellXfs count="462">
    <xf numFmtId="0" fontId="0" fillId="0" borderId="0" xfId="0">
      <alignment vertical="center"/>
    </xf>
    <xf numFmtId="0" fontId="3" fillId="0" borderId="0" xfId="0" applyFont="1">
      <alignment vertical="center"/>
    </xf>
    <xf numFmtId="0" fontId="9" fillId="0" borderId="2" xfId="0" applyFont="1" applyBorder="1">
      <alignment vertical="center"/>
    </xf>
    <xf numFmtId="0" fontId="9" fillId="0" borderId="3" xfId="0" applyFont="1" applyBorder="1">
      <alignment vertical="center"/>
    </xf>
    <xf numFmtId="0" fontId="9" fillId="0" borderId="0" xfId="0" applyFont="1" applyAlignment="1">
      <alignment vertical="center" shrinkToFit="1"/>
    </xf>
    <xf numFmtId="0" fontId="0" fillId="0" borderId="39" xfId="0" applyBorder="1" applyAlignment="1" applyProtection="1">
      <alignment horizontal="center" vertical="center"/>
      <protection locked="0"/>
    </xf>
    <xf numFmtId="0" fontId="0" fillId="0" borderId="40" xfId="0" applyBorder="1" applyProtection="1">
      <alignment vertical="center"/>
      <protection locked="0"/>
    </xf>
    <xf numFmtId="0" fontId="0" fillId="0" borderId="40" xfId="0" applyBorder="1" applyAlignment="1" applyProtection="1">
      <alignment vertical="center" wrapText="1"/>
      <protection locked="0"/>
    </xf>
    <xf numFmtId="0" fontId="0" fillId="0" borderId="40" xfId="0" applyBorder="1" applyAlignment="1" applyProtection="1">
      <alignment horizontal="center" vertical="center"/>
      <protection locked="0"/>
    </xf>
    <xf numFmtId="0" fontId="9" fillId="0" borderId="0" xfId="0" applyFont="1">
      <alignment vertical="center"/>
    </xf>
    <xf numFmtId="0" fontId="0" fillId="0" borderId="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178" fontId="0" fillId="0" borderId="1" xfId="0" applyNumberFormat="1" applyBorder="1" applyAlignment="1" applyProtection="1">
      <alignment horizontal="center" vertical="center" wrapText="1"/>
      <protection locked="0"/>
    </xf>
    <xf numFmtId="0" fontId="9" fillId="0" borderId="2" xfId="0" applyFont="1" applyBorder="1" applyAlignment="1">
      <alignment vertical="center" shrinkToFit="1"/>
    </xf>
    <xf numFmtId="6" fontId="8" fillId="0" borderId="0" xfId="0" applyNumberFormat="1" applyFont="1">
      <alignment vertical="center"/>
    </xf>
    <xf numFmtId="0" fontId="20" fillId="0" borderId="0" xfId="0" applyFont="1">
      <alignment vertical="center"/>
    </xf>
    <xf numFmtId="0" fontId="9" fillId="0" borderId="0" xfId="0" applyFont="1" applyAlignment="1">
      <alignment horizontal="right" vertical="center" shrinkToFit="1"/>
    </xf>
    <xf numFmtId="0" fontId="9" fillId="0" borderId="0" xfId="0" applyFont="1" applyAlignment="1">
      <alignment horizontal="right" vertical="center"/>
    </xf>
    <xf numFmtId="6" fontId="9" fillId="0" borderId="4" xfId="1" applyFont="1" applyBorder="1" applyAlignment="1" applyProtection="1">
      <alignment vertical="center" shrinkToFit="1"/>
    </xf>
    <xf numFmtId="6" fontId="9" fillId="0" borderId="2" xfId="1" applyFont="1" applyBorder="1" applyAlignment="1" applyProtection="1">
      <alignment vertical="center" shrinkToFit="1"/>
    </xf>
    <xf numFmtId="6" fontId="9" fillId="0" borderId="2" xfId="1" applyFont="1" applyBorder="1" applyAlignment="1" applyProtection="1">
      <alignment horizontal="center" vertical="center" shrinkToFit="1"/>
    </xf>
    <xf numFmtId="0" fontId="9" fillId="0" borderId="4" xfId="1" applyNumberFormat="1" applyFont="1" applyBorder="1" applyAlignment="1" applyProtection="1">
      <alignment vertical="center"/>
    </xf>
    <xf numFmtId="0" fontId="9" fillId="0" borderId="2" xfId="1" applyNumberFormat="1" applyFont="1" applyBorder="1" applyAlignment="1" applyProtection="1">
      <alignment vertical="center"/>
    </xf>
    <xf numFmtId="0" fontId="9" fillId="0" borderId="3" xfId="1" applyNumberFormat="1" applyFont="1" applyBorder="1" applyAlignment="1" applyProtection="1">
      <alignment vertical="center"/>
    </xf>
    <xf numFmtId="6" fontId="9" fillId="0" borderId="4" xfId="1" applyFont="1" applyBorder="1" applyAlignment="1" applyProtection="1">
      <alignment vertical="center"/>
    </xf>
    <xf numFmtId="0" fontId="9" fillId="0" borderId="2" xfId="1" applyNumberFormat="1" applyFont="1" applyBorder="1" applyAlignment="1" applyProtection="1">
      <alignment vertical="center" shrinkToFit="1"/>
    </xf>
    <xf numFmtId="6" fontId="9" fillId="0" borderId="2" xfId="1" applyFont="1" applyBorder="1" applyAlignment="1" applyProtection="1">
      <alignment vertical="center"/>
    </xf>
    <xf numFmtId="6" fontId="9" fillId="0" borderId="0" xfId="1" applyFont="1" applyBorder="1" applyAlignment="1" applyProtection="1">
      <alignment horizontal="right" vertical="center"/>
    </xf>
    <xf numFmtId="6" fontId="9" fillId="0" borderId="0" xfId="1" applyFont="1" applyBorder="1" applyAlignment="1" applyProtection="1">
      <alignment horizontal="right" vertical="center" shrinkToFit="1"/>
    </xf>
    <xf numFmtId="6" fontId="9" fillId="0" borderId="3" xfId="1" applyFont="1" applyBorder="1" applyAlignment="1" applyProtection="1">
      <alignment horizontal="left" vertical="center"/>
    </xf>
    <xf numFmtId="0" fontId="9" fillId="0" borderId="0" xfId="1" applyNumberFormat="1" applyFont="1" applyBorder="1" applyAlignment="1" applyProtection="1">
      <alignment vertical="center"/>
    </xf>
    <xf numFmtId="6" fontId="9" fillId="0" borderId="0" xfId="1" applyFont="1" applyBorder="1" applyAlignment="1" applyProtection="1">
      <alignment horizontal="left" vertical="center"/>
    </xf>
    <xf numFmtId="6" fontId="9" fillId="0" borderId="3" xfId="1" applyFont="1" applyBorder="1" applyAlignment="1" applyProtection="1">
      <alignment vertical="center"/>
    </xf>
    <xf numFmtId="6" fontId="9" fillId="0" borderId="0" xfId="1" applyFont="1" applyBorder="1" applyAlignment="1" applyProtection="1">
      <alignment vertical="center" shrinkToFit="1"/>
    </xf>
    <xf numFmtId="6" fontId="9" fillId="0" borderId="0" xfId="1" applyFont="1" applyBorder="1" applyAlignment="1" applyProtection="1">
      <alignment vertical="center"/>
    </xf>
    <xf numFmtId="180" fontId="9" fillId="0" borderId="2" xfId="1" applyNumberFormat="1" applyFont="1" applyBorder="1" applyAlignment="1" applyProtection="1">
      <alignment vertical="center"/>
    </xf>
    <xf numFmtId="6" fontId="9" fillId="0" borderId="0" xfId="1" applyFont="1" applyBorder="1" applyAlignment="1" applyProtection="1">
      <alignment horizontal="center" vertical="center" shrinkToFit="1"/>
    </xf>
    <xf numFmtId="6" fontId="9" fillId="0" borderId="3" xfId="1" applyFont="1" applyBorder="1" applyAlignment="1" applyProtection="1">
      <alignment horizontal="center" vertical="center" shrinkToFit="1"/>
    </xf>
    <xf numFmtId="180" fontId="9" fillId="0" borderId="2" xfId="1" applyNumberFormat="1" applyFont="1" applyBorder="1" applyAlignment="1" applyProtection="1">
      <alignment horizontal="center" vertical="center" shrinkToFit="1"/>
    </xf>
    <xf numFmtId="180" fontId="9" fillId="0" borderId="5" xfId="1" applyNumberFormat="1" applyFont="1" applyBorder="1" applyAlignment="1" applyProtection="1">
      <alignment vertical="center"/>
    </xf>
    <xf numFmtId="180" fontId="9" fillId="0" borderId="3" xfId="1" applyNumberFormat="1" applyFont="1" applyBorder="1" applyAlignment="1" applyProtection="1">
      <alignment horizontal="center" vertical="center" shrinkToFit="1"/>
    </xf>
    <xf numFmtId="0" fontId="9" fillId="0" borderId="3" xfId="1" applyNumberFormat="1" applyFont="1" applyBorder="1" applyAlignment="1" applyProtection="1">
      <alignment vertical="center" shrinkToFit="1"/>
    </xf>
    <xf numFmtId="0" fontId="20" fillId="0" borderId="2" xfId="0" applyFont="1" applyBorder="1">
      <alignment vertical="center"/>
    </xf>
    <xf numFmtId="6" fontId="9" fillId="0" borderId="5" xfId="1" applyFont="1" applyBorder="1" applyAlignment="1" applyProtection="1">
      <alignment vertical="center" shrinkToFit="1"/>
    </xf>
    <xf numFmtId="6" fontId="9" fillId="0" borderId="0" xfId="1" applyFont="1" applyBorder="1" applyAlignment="1" applyProtection="1">
      <alignment horizontal="center" vertical="center"/>
    </xf>
    <xf numFmtId="6" fontId="9" fillId="0" borderId="2" xfId="1" applyFont="1" applyBorder="1" applyAlignment="1" applyProtection="1">
      <alignment horizontal="center" vertical="center"/>
    </xf>
    <xf numFmtId="0" fontId="9" fillId="0" borderId="3" xfId="0" applyFont="1" applyBorder="1" applyAlignment="1">
      <alignment vertical="center" shrinkToFit="1"/>
    </xf>
    <xf numFmtId="0" fontId="0" fillId="0" borderId="0" xfId="0" applyAlignment="1" applyProtection="1">
      <alignment horizontal="center"/>
      <protection locked="0"/>
    </xf>
    <xf numFmtId="0" fontId="0" fillId="0" borderId="13" xfId="0" applyBorder="1" applyAlignment="1" applyProtection="1">
      <alignment horizontal="center" vertical="center"/>
      <protection locked="0"/>
    </xf>
    <xf numFmtId="0" fontId="0" fillId="0" borderId="48" xfId="0" applyBorder="1" applyAlignment="1" applyProtection="1">
      <alignment horizontal="center" vertical="center"/>
      <protection locked="0"/>
    </xf>
    <xf numFmtId="0" fontId="0" fillId="0" borderId="51" xfId="0" applyBorder="1" applyAlignment="1" applyProtection="1">
      <alignment horizontal="center" vertical="center"/>
      <protection locked="0"/>
    </xf>
    <xf numFmtId="0" fontId="0" fillId="0" borderId="52" xfId="0" applyBorder="1" applyAlignment="1" applyProtection="1">
      <alignment horizontal="center"/>
      <protection locked="0"/>
    </xf>
    <xf numFmtId="0" fontId="9" fillId="0" borderId="10" xfId="0" applyFont="1" applyBorder="1" applyAlignment="1">
      <alignment vertical="center" shrinkToFit="1"/>
    </xf>
    <xf numFmtId="0" fontId="9" fillId="0" borderId="0" xfId="0" applyFont="1" applyAlignment="1" applyProtection="1">
      <alignment vertical="center" shrinkToFit="1"/>
      <protection locked="0"/>
    </xf>
    <xf numFmtId="0" fontId="8" fillId="0" borderId="0" xfId="0" applyFont="1">
      <alignment vertical="center"/>
    </xf>
    <xf numFmtId="0" fontId="7" fillId="0" borderId="0" xfId="0" applyFont="1">
      <alignment vertical="center"/>
    </xf>
    <xf numFmtId="0" fontId="7" fillId="0" borderId="0" xfId="0" applyFont="1" applyAlignment="1">
      <alignment horizontal="right" vertical="center"/>
    </xf>
    <xf numFmtId="6" fontId="11" fillId="0" borderId="0" xfId="0" applyNumberFormat="1" applyFont="1">
      <alignment vertical="center"/>
    </xf>
    <xf numFmtId="0" fontId="11" fillId="0" borderId="0" xfId="0" applyFont="1">
      <alignment vertical="center"/>
    </xf>
    <xf numFmtId="0" fontId="8" fillId="0" borderId="0" xfId="0" applyFont="1" applyAlignment="1">
      <alignment vertical="center" shrinkToFit="1"/>
    </xf>
    <xf numFmtId="6" fontId="0" fillId="0" borderId="0" xfId="0" applyNumberFormat="1">
      <alignment vertical="center"/>
    </xf>
    <xf numFmtId="0" fontId="25" fillId="0" borderId="0" xfId="0" applyFont="1">
      <alignment vertical="center"/>
    </xf>
    <xf numFmtId="0" fontId="10" fillId="0" borderId="0" xfId="0" applyFont="1">
      <alignment vertical="center"/>
    </xf>
    <xf numFmtId="0" fontId="11" fillId="0" borderId="0" xfId="0" applyFont="1" applyAlignment="1">
      <alignment vertical="center" shrinkToFit="1"/>
    </xf>
    <xf numFmtId="0" fontId="11" fillId="0" borderId="0" xfId="0" applyFont="1" applyAlignment="1">
      <alignment horizontal="right" vertical="center" shrinkToFit="1"/>
    </xf>
    <xf numFmtId="0" fontId="11" fillId="0" borderId="0" xfId="0" applyFont="1" applyAlignment="1">
      <alignment horizontal="right" vertical="center"/>
    </xf>
    <xf numFmtId="49" fontId="11" fillId="0" borderId="4" xfId="0" applyNumberFormat="1" applyFont="1" applyBorder="1" applyAlignment="1">
      <alignment horizontal="center" vertical="center"/>
    </xf>
    <xf numFmtId="0" fontId="11" fillId="0" borderId="2" xfId="0" applyFont="1" applyBorder="1" applyAlignment="1">
      <alignment vertical="center" shrinkToFit="1"/>
    </xf>
    <xf numFmtId="0" fontId="11" fillId="0" borderId="3" xfId="0" applyFont="1" applyBorder="1" applyAlignment="1">
      <alignment vertical="center" shrinkToFit="1"/>
    </xf>
    <xf numFmtId="6" fontId="11" fillId="0" borderId="2" xfId="1" applyFont="1" applyBorder="1" applyAlignment="1" applyProtection="1">
      <alignment vertical="center" shrinkToFit="1"/>
    </xf>
    <xf numFmtId="6" fontId="11" fillId="0" borderId="2" xfId="1" applyFont="1" applyBorder="1" applyAlignment="1" applyProtection="1">
      <alignment horizontal="center" vertical="center" shrinkToFit="1"/>
    </xf>
    <xf numFmtId="0" fontId="11" fillId="0" borderId="2" xfId="0" applyFont="1" applyBorder="1">
      <alignment vertical="center"/>
    </xf>
    <xf numFmtId="49" fontId="11" fillId="6" borderId="4" xfId="0" applyNumberFormat="1" applyFont="1" applyFill="1" applyBorder="1" applyAlignment="1">
      <alignment horizontal="center" vertical="center"/>
    </xf>
    <xf numFmtId="0" fontId="11" fillId="6" borderId="2" xfId="0" applyFont="1" applyFill="1" applyBorder="1" applyAlignment="1">
      <alignment vertical="center" shrinkToFit="1"/>
    </xf>
    <xf numFmtId="0" fontId="11" fillId="6" borderId="3" xfId="0" applyFont="1" applyFill="1" applyBorder="1" applyAlignment="1">
      <alignment vertical="center" shrinkToFit="1"/>
    </xf>
    <xf numFmtId="6" fontId="11" fillId="6" borderId="2" xfId="1" applyFont="1" applyFill="1" applyBorder="1" applyAlignment="1" applyProtection="1">
      <alignment horizontal="center" vertical="center" shrinkToFit="1"/>
    </xf>
    <xf numFmtId="0" fontId="11" fillId="6" borderId="2" xfId="0" applyFont="1" applyFill="1" applyBorder="1">
      <alignment vertical="center"/>
    </xf>
    <xf numFmtId="0" fontId="9" fillId="6" borderId="2" xfId="0" applyFont="1" applyFill="1" applyBorder="1" applyAlignment="1">
      <alignment vertical="center" shrinkToFit="1"/>
    </xf>
    <xf numFmtId="0" fontId="11" fillId="0" borderId="2" xfId="0" applyFont="1" applyBorder="1" applyAlignment="1">
      <alignment horizontal="center" vertical="center" shrinkToFit="1"/>
    </xf>
    <xf numFmtId="6" fontId="11" fillId="0" borderId="4" xfId="1" applyFont="1" applyBorder="1" applyAlignment="1" applyProtection="1">
      <alignment vertical="center"/>
    </xf>
    <xf numFmtId="6" fontId="11" fillId="0" borderId="2" xfId="1" applyFont="1" applyBorder="1" applyAlignment="1" applyProtection="1">
      <alignment vertical="center"/>
    </xf>
    <xf numFmtId="0" fontId="11" fillId="0" borderId="4" xfId="0" applyFont="1" applyBorder="1">
      <alignment vertical="center"/>
    </xf>
    <xf numFmtId="0" fontId="11" fillId="0" borderId="2" xfId="1" applyNumberFormat="1" applyFont="1" applyBorder="1" applyAlignment="1" applyProtection="1">
      <alignment vertical="center" shrinkToFit="1"/>
    </xf>
    <xf numFmtId="0" fontId="11" fillId="0" borderId="0" xfId="0" applyFont="1" applyAlignment="1">
      <alignment horizontal="center" vertical="center" textRotation="255" shrinkToFit="1"/>
    </xf>
    <xf numFmtId="6" fontId="11" fillId="0" borderId="0" xfId="1" applyFont="1" applyBorder="1" applyAlignment="1" applyProtection="1">
      <alignment horizontal="right" vertical="center"/>
    </xf>
    <xf numFmtId="6" fontId="11" fillId="0" borderId="0" xfId="1" applyFont="1" applyBorder="1" applyAlignment="1" applyProtection="1">
      <alignment horizontal="right" vertical="center" shrinkToFit="1"/>
    </xf>
    <xf numFmtId="0" fontId="11" fillId="0" borderId="2" xfId="1" applyNumberFormat="1" applyFont="1" applyBorder="1" applyAlignment="1" applyProtection="1">
      <alignment vertical="center"/>
    </xf>
    <xf numFmtId="0" fontId="11" fillId="6" borderId="2" xfId="0" applyFont="1" applyFill="1" applyBorder="1" applyAlignment="1">
      <alignment horizontal="center" vertical="center" shrinkToFit="1"/>
    </xf>
    <xf numFmtId="0" fontId="11" fillId="6" borderId="2" xfId="1" applyNumberFormat="1" applyFont="1" applyFill="1" applyBorder="1" applyAlignment="1" applyProtection="1">
      <alignment vertical="center"/>
    </xf>
    <xf numFmtId="0" fontId="11" fillId="0" borderId="1" xfId="0" applyFont="1" applyBorder="1">
      <alignment vertical="center"/>
    </xf>
    <xf numFmtId="0" fontId="11" fillId="0" borderId="0" xfId="0" applyFont="1" applyAlignment="1">
      <alignment horizontal="center" vertical="center" shrinkToFit="1"/>
    </xf>
    <xf numFmtId="0" fontId="9" fillId="6" borderId="3" xfId="0" applyFont="1" applyFill="1" applyBorder="1">
      <alignment vertical="center"/>
    </xf>
    <xf numFmtId="6" fontId="11" fillId="0" borderId="0" xfId="1" applyFont="1" applyBorder="1" applyAlignment="1" applyProtection="1">
      <alignment vertical="center" shrinkToFit="1"/>
    </xf>
    <xf numFmtId="6" fontId="11" fillId="0" borderId="0" xfId="1" applyFont="1" applyBorder="1" applyAlignment="1" applyProtection="1">
      <alignment vertical="center"/>
    </xf>
    <xf numFmtId="49" fontId="11" fillId="6" borderId="2" xfId="0" applyNumberFormat="1" applyFont="1" applyFill="1" applyBorder="1" applyAlignment="1">
      <alignment horizontal="center" vertical="center"/>
    </xf>
    <xf numFmtId="0" fontId="11" fillId="6" borderId="3" xfId="0" applyFont="1" applyFill="1" applyBorder="1">
      <alignment vertical="center"/>
    </xf>
    <xf numFmtId="49" fontId="11" fillId="0" borderId="2" xfId="0" applyNumberFormat="1" applyFont="1" applyBorder="1" applyAlignment="1">
      <alignment horizontal="center" vertical="center"/>
    </xf>
    <xf numFmtId="0" fontId="11" fillId="0" borderId="3" xfId="0" applyFont="1" applyBorder="1">
      <alignment vertical="center"/>
    </xf>
    <xf numFmtId="6" fontId="11" fillId="0" borderId="0" xfId="1" applyFont="1" applyBorder="1" applyAlignment="1" applyProtection="1">
      <alignment horizontal="center" vertical="center" shrinkToFit="1"/>
    </xf>
    <xf numFmtId="0" fontId="11" fillId="0" borderId="0" xfId="1" applyNumberFormat="1" applyFont="1" applyBorder="1" applyAlignment="1" applyProtection="1">
      <alignment vertical="center"/>
    </xf>
    <xf numFmtId="0" fontId="26" fillId="0" borderId="0" xfId="0" applyFont="1">
      <alignment vertical="center"/>
    </xf>
    <xf numFmtId="0" fontId="11" fillId="0" borderId="2" xfId="0" applyFont="1" applyBorder="1" applyAlignment="1">
      <alignment horizontal="center" vertical="center"/>
    </xf>
    <xf numFmtId="0" fontId="11" fillId="6" borderId="2" xfId="0" applyFont="1" applyFill="1" applyBorder="1" applyProtection="1">
      <alignment vertical="center"/>
      <protection locked="0"/>
    </xf>
    <xf numFmtId="0" fontId="11" fillId="6" borderId="2" xfId="0" applyFont="1" applyFill="1" applyBorder="1" applyAlignment="1">
      <alignment horizontal="center" vertical="center"/>
    </xf>
    <xf numFmtId="0" fontId="11" fillId="0" borderId="11" xfId="0" applyFont="1" applyBorder="1">
      <alignment vertical="center"/>
    </xf>
    <xf numFmtId="0" fontId="26" fillId="6" borderId="2" xfId="0" applyFont="1" applyFill="1" applyBorder="1">
      <alignment vertical="center"/>
    </xf>
    <xf numFmtId="0" fontId="26" fillId="0" borderId="2" xfId="0" applyFont="1" applyBorder="1">
      <alignment vertical="center"/>
    </xf>
    <xf numFmtId="0" fontId="26" fillId="0" borderId="3" xfId="0" applyFont="1" applyBorder="1">
      <alignment vertical="center"/>
    </xf>
    <xf numFmtId="0" fontId="11" fillId="0" borderId="4" xfId="1" applyNumberFormat="1" applyFont="1" applyBorder="1" applyAlignment="1" applyProtection="1">
      <alignment vertical="center" shrinkToFit="1"/>
    </xf>
    <xf numFmtId="6" fontId="11" fillId="0" borderId="2" xfId="1" applyFont="1" applyBorder="1" applyAlignment="1" applyProtection="1">
      <alignment horizontal="center" vertical="center"/>
    </xf>
    <xf numFmtId="0" fontId="11" fillId="0" borderId="4" xfId="1" applyNumberFormat="1" applyFont="1" applyBorder="1" applyAlignment="1" applyProtection="1">
      <alignment vertical="center"/>
    </xf>
    <xf numFmtId="0" fontId="11" fillId="0" borderId="0" xfId="0" applyFont="1" applyAlignment="1">
      <alignment horizontal="center" vertical="center" textRotation="255"/>
    </xf>
    <xf numFmtId="6" fontId="11" fillId="0" borderId="0" xfId="1" applyFont="1" applyBorder="1" applyAlignment="1" applyProtection="1">
      <alignment horizontal="center" vertical="center"/>
    </xf>
    <xf numFmtId="0" fontId="11" fillId="0" borderId="2" xfId="0" applyFont="1" applyBorder="1" applyProtection="1">
      <alignment vertical="center"/>
      <protection locked="0"/>
    </xf>
    <xf numFmtId="0" fontId="9" fillId="0" borderId="2" xfId="0" applyFont="1" applyBorder="1" applyAlignment="1">
      <alignment horizontal="center" vertical="center"/>
    </xf>
    <xf numFmtId="0" fontId="9" fillId="0" borderId="2" xfId="0" applyFont="1" applyBorder="1" applyAlignment="1">
      <alignment horizontal="center" vertical="center" shrinkToFit="1"/>
    </xf>
    <xf numFmtId="0" fontId="9" fillId="0" borderId="0" xfId="0" applyFont="1" applyAlignment="1">
      <alignment horizontal="center" vertical="center" shrinkToFit="1"/>
    </xf>
    <xf numFmtId="0" fontId="0" fillId="0" borderId="0" xfId="0" applyAlignment="1">
      <alignment vertical="center" wrapText="1"/>
    </xf>
    <xf numFmtId="0" fontId="0" fillId="0" borderId="0" xfId="0" applyAlignment="1">
      <alignment horizontal="center" vertical="center" wrapText="1"/>
    </xf>
    <xf numFmtId="0" fontId="0" fillId="0" borderId="0" xfId="0" applyAlignment="1"/>
    <xf numFmtId="0" fontId="0" fillId="0" borderId="35" xfId="0" applyBorder="1" applyAlignment="1">
      <alignment horizontal="center" vertical="center" wrapText="1"/>
    </xf>
    <xf numFmtId="0" fontId="0" fillId="0" borderId="1" xfId="0" applyBorder="1" applyAlignment="1">
      <alignment horizontal="center" vertical="center" wrapText="1"/>
    </xf>
    <xf numFmtId="0" fontId="0" fillId="0" borderId="36" xfId="0" applyBorder="1" applyAlignment="1">
      <alignment horizontal="center" vertical="center" wrapText="1"/>
    </xf>
    <xf numFmtId="0" fontId="0" fillId="0" borderId="37" xfId="0" applyBorder="1" applyAlignment="1">
      <alignment horizontal="center" vertical="center" wrapText="1"/>
    </xf>
    <xf numFmtId="0" fontId="0" fillId="0" borderId="33" xfId="0" applyBorder="1" applyAlignment="1">
      <alignment horizontal="center" vertical="center" wrapText="1"/>
    </xf>
    <xf numFmtId="0" fontId="0" fillId="0" borderId="34" xfId="0" applyBorder="1" applyAlignment="1">
      <alignment horizontal="center" vertical="center" wrapText="1"/>
    </xf>
    <xf numFmtId="0" fontId="0" fillId="0" borderId="42" xfId="0" applyBorder="1" applyAlignment="1">
      <alignment horizontal="center" vertical="center" wrapText="1"/>
    </xf>
    <xf numFmtId="176" fontId="0" fillId="4" borderId="18" xfId="0" applyNumberFormat="1" applyFill="1" applyBorder="1" applyAlignment="1" applyProtection="1">
      <alignment horizontal="center" vertical="center"/>
      <protection locked="0"/>
    </xf>
    <xf numFmtId="176" fontId="0" fillId="4" borderId="8" xfId="0" applyNumberFormat="1" applyFill="1" applyBorder="1" applyAlignment="1" applyProtection="1">
      <alignment horizontal="center" vertical="center"/>
      <protection locked="0"/>
    </xf>
    <xf numFmtId="181" fontId="7" fillId="4" borderId="22" xfId="0" applyNumberFormat="1" applyFont="1" applyFill="1" applyBorder="1" applyAlignment="1" applyProtection="1">
      <alignment vertical="center" wrapText="1"/>
      <protection locked="0"/>
    </xf>
    <xf numFmtId="0" fontId="0" fillId="4" borderId="0" xfId="0" applyFill="1" applyAlignment="1">
      <alignment horizontal="center" vertical="center" wrapText="1"/>
    </xf>
    <xf numFmtId="0" fontId="0" fillId="0" borderId="0" xfId="0" applyAlignment="1">
      <alignment horizontal="left" vertical="center" wrapText="1"/>
    </xf>
    <xf numFmtId="178" fontId="0" fillId="0" borderId="0" xfId="0" applyNumberFormat="1" applyAlignment="1">
      <alignment horizontal="center" vertical="center" wrapText="1"/>
    </xf>
    <xf numFmtId="0" fontId="0" fillId="0" borderId="30" xfId="0" applyBorder="1" applyAlignment="1">
      <alignment horizontal="center" vertical="center" wrapText="1"/>
    </xf>
    <xf numFmtId="0" fontId="0" fillId="0" borderId="31" xfId="0" applyBorder="1" applyAlignment="1">
      <alignment horizontal="center" vertical="center" wrapText="1"/>
    </xf>
    <xf numFmtId="0" fontId="0" fillId="0" borderId="9" xfId="0" applyBorder="1" applyAlignment="1">
      <alignment horizontal="center" vertical="center" wrapText="1"/>
    </xf>
    <xf numFmtId="179" fontId="0" fillId="4" borderId="0" xfId="0" applyNumberFormat="1" applyFill="1" applyAlignment="1">
      <alignment horizontal="center" vertical="center" wrapText="1"/>
    </xf>
    <xf numFmtId="0" fontId="0" fillId="0" borderId="43" xfId="0" applyBorder="1" applyAlignment="1">
      <alignment horizontal="center" vertical="center" wrapText="1"/>
    </xf>
    <xf numFmtId="0" fontId="11" fillId="0" borderId="37" xfId="0" applyFont="1" applyBorder="1" applyAlignment="1">
      <alignment horizontal="center" vertical="center" wrapText="1"/>
    </xf>
    <xf numFmtId="179" fontId="16" fillId="0" borderId="0" xfId="0" applyNumberFormat="1" applyFont="1" applyAlignment="1">
      <alignment horizontal="center" vertical="center" wrapText="1"/>
    </xf>
    <xf numFmtId="0" fontId="11" fillId="0" borderId="9" xfId="0" applyFont="1" applyBorder="1" applyAlignment="1">
      <alignment horizontal="center" vertical="center" wrapText="1"/>
    </xf>
    <xf numFmtId="0" fontId="16" fillId="0" borderId="0" xfId="0" applyFont="1" applyAlignment="1">
      <alignment horizontal="center" vertical="center" wrapText="1"/>
    </xf>
    <xf numFmtId="0" fontId="9" fillId="0" borderId="11" xfId="0" applyFont="1" applyBorder="1" applyAlignment="1">
      <alignment vertical="center" shrinkToFit="1"/>
    </xf>
    <xf numFmtId="6" fontId="19" fillId="0" borderId="0" xfId="0" applyNumberFormat="1" applyFont="1">
      <alignment vertical="center"/>
    </xf>
    <xf numFmtId="6" fontId="9" fillId="0" borderId="0" xfId="0" applyNumberFormat="1" applyFont="1">
      <alignment vertical="center"/>
    </xf>
    <xf numFmtId="49" fontId="9" fillId="0" borderId="4" xfId="0" applyNumberFormat="1" applyFont="1" applyBorder="1" applyAlignment="1">
      <alignment horizontal="center" vertical="center"/>
    </xf>
    <xf numFmtId="0" fontId="9" fillId="0" borderId="4" xfId="0" applyFont="1" applyBorder="1">
      <alignment vertical="center"/>
    </xf>
    <xf numFmtId="0" fontId="9" fillId="0" borderId="0" xfId="0" applyFont="1" applyAlignment="1">
      <alignment horizontal="center" vertical="center" textRotation="255" shrinkToFit="1"/>
    </xf>
    <xf numFmtId="0" fontId="9" fillId="0" borderId="1" xfId="0" applyFont="1" applyBorder="1">
      <alignment vertical="center"/>
    </xf>
    <xf numFmtId="0" fontId="9" fillId="0" borderId="2" xfId="0" applyFont="1" applyBorder="1" applyAlignment="1">
      <alignment horizontal="right" vertical="center"/>
    </xf>
    <xf numFmtId="0" fontId="9" fillId="0" borderId="11" xfId="0" applyFont="1" applyBorder="1">
      <alignment vertical="center"/>
    </xf>
    <xf numFmtId="49" fontId="9" fillId="0" borderId="2" xfId="0" applyNumberFormat="1" applyFont="1" applyBorder="1" applyAlignment="1">
      <alignment horizontal="center" vertical="center"/>
    </xf>
    <xf numFmtId="0" fontId="9" fillId="0" borderId="5" xfId="0" applyFont="1" applyBorder="1">
      <alignment vertical="center"/>
    </xf>
    <xf numFmtId="0" fontId="9" fillId="0" borderId="15" xfId="0" applyFont="1" applyBorder="1">
      <alignment vertical="center"/>
    </xf>
    <xf numFmtId="0" fontId="9" fillId="0" borderId="10" xfId="0" applyFont="1" applyBorder="1">
      <alignment vertical="center"/>
    </xf>
    <xf numFmtId="0" fontId="9" fillId="0" borderId="5" xfId="0" applyFont="1" applyBorder="1" applyAlignment="1">
      <alignment vertical="center" shrinkToFit="1"/>
    </xf>
    <xf numFmtId="0" fontId="20" fillId="0" borderId="13" xfId="0" applyFont="1" applyBorder="1">
      <alignment vertical="center"/>
    </xf>
    <xf numFmtId="0" fontId="20" fillId="0" borderId="11" xfId="0" applyFont="1" applyBorder="1">
      <alignment vertical="center"/>
    </xf>
    <xf numFmtId="0" fontId="20" fillId="0" borderId="4" xfId="0" applyFont="1" applyBorder="1">
      <alignment vertical="center"/>
    </xf>
    <xf numFmtId="0" fontId="20" fillId="0" borderId="3" xfId="0" applyFont="1" applyBorder="1">
      <alignment vertical="center"/>
    </xf>
    <xf numFmtId="0" fontId="9" fillId="0" borderId="0" xfId="0" applyFont="1" applyAlignment="1">
      <alignment horizontal="center" vertical="center" textRotation="255"/>
    </xf>
    <xf numFmtId="0" fontId="21" fillId="0" borderId="0" xfId="0" applyFont="1" applyAlignment="1">
      <alignment horizontal="center" vertical="center"/>
    </xf>
    <xf numFmtId="0" fontId="0" fillId="0" borderId="20" xfId="0" applyBorder="1" applyAlignment="1">
      <alignment horizontal="left" vertical="center"/>
    </xf>
    <xf numFmtId="0" fontId="0" fillId="0" borderId="22" xfId="0" applyBorder="1" applyAlignment="1">
      <alignment horizontal="left" vertical="center"/>
    </xf>
    <xf numFmtId="0" fontId="0" fillId="0" borderId="20" xfId="0" applyBorder="1">
      <alignment vertical="center"/>
    </xf>
    <xf numFmtId="0" fontId="3" fillId="0" borderId="20" xfId="0" applyFont="1" applyBorder="1" applyAlignment="1">
      <alignment horizontal="left" vertical="center"/>
    </xf>
    <xf numFmtId="0" fontId="6" fillId="0" borderId="0" xfId="0" applyFont="1">
      <alignment vertical="center"/>
    </xf>
    <xf numFmtId="0" fontId="8" fillId="0" borderId="0" xfId="0" applyFont="1" applyAlignment="1">
      <alignment horizontal="center" vertical="center"/>
    </xf>
    <xf numFmtId="0" fontId="8" fillId="0" borderId="29" xfId="0" applyFont="1" applyBorder="1" applyAlignment="1">
      <alignment horizontal="left" vertical="center"/>
    </xf>
    <xf numFmtId="0" fontId="8" fillId="0" borderId="0" xfId="0" applyFont="1" applyAlignment="1">
      <alignment horizontal="left" vertical="center"/>
    </xf>
    <xf numFmtId="0" fontId="5" fillId="0" borderId="0" xfId="0" applyFont="1" applyAlignment="1">
      <alignment horizontal="center" vertical="center"/>
    </xf>
    <xf numFmtId="0" fontId="4" fillId="0" borderId="0" xfId="0" applyFont="1">
      <alignment vertical="center"/>
    </xf>
    <xf numFmtId="0" fontId="0" fillId="0" borderId="28" xfId="0" applyBorder="1" applyAlignment="1">
      <alignment horizontal="center" vertical="center" wrapText="1"/>
    </xf>
    <xf numFmtId="0" fontId="12" fillId="0" borderId="18" xfId="0" applyFont="1" applyBorder="1" applyAlignment="1">
      <alignment horizontal="center" vertical="center" wrapText="1"/>
    </xf>
    <xf numFmtId="0" fontId="12" fillId="0" borderId="18" xfId="0" applyFont="1" applyBorder="1" applyAlignment="1">
      <alignment vertical="center" wrapText="1"/>
    </xf>
    <xf numFmtId="0" fontId="7" fillId="0" borderId="18" xfId="0" applyFont="1" applyBorder="1" applyAlignment="1">
      <alignment horizontal="center" vertical="center" wrapText="1"/>
    </xf>
    <xf numFmtId="0" fontId="14" fillId="0" borderId="18" xfId="0" applyFont="1" applyBorder="1" applyAlignment="1">
      <alignment horizontal="center" vertical="center" wrapText="1"/>
    </xf>
    <xf numFmtId="0" fontId="0" fillId="2" borderId="18" xfId="0" applyFill="1" applyBorder="1" applyAlignment="1">
      <alignment wrapText="1"/>
    </xf>
    <xf numFmtId="0" fontId="12" fillId="2" borderId="18" xfId="0" applyFont="1" applyFill="1" applyBorder="1" applyAlignment="1">
      <alignment vertical="center" wrapText="1"/>
    </xf>
    <xf numFmtId="0" fontId="8" fillId="2" borderId="18" xfId="0" applyFont="1" applyFill="1" applyBorder="1" applyAlignment="1">
      <alignment wrapText="1"/>
    </xf>
    <xf numFmtId="0" fontId="12" fillId="0" borderId="8" xfId="0" applyFont="1" applyBorder="1" applyAlignment="1">
      <alignment horizontal="center" vertical="center" wrapText="1"/>
    </xf>
    <xf numFmtId="0" fontId="12" fillId="0" borderId="8" xfId="0" applyFont="1" applyBorder="1" applyAlignment="1">
      <alignment horizontal="justify" vertical="center" wrapText="1"/>
    </xf>
    <xf numFmtId="0" fontId="0" fillId="2" borderId="8" xfId="0" applyFill="1" applyBorder="1" applyAlignment="1">
      <alignment horizontal="center" wrapText="1"/>
    </xf>
    <xf numFmtId="0" fontId="12" fillId="2" borderId="8" xfId="0" applyFont="1" applyFill="1" applyBorder="1" applyAlignment="1">
      <alignment horizontal="center" vertical="center" wrapText="1"/>
    </xf>
    <xf numFmtId="0" fontId="8" fillId="2" borderId="8" xfId="0" applyFont="1" applyFill="1" applyBorder="1" applyAlignment="1">
      <alignment horizontal="center" wrapText="1"/>
    </xf>
    <xf numFmtId="176" fontId="0" fillId="4" borderId="8" xfId="0" applyNumberFormat="1" applyFill="1" applyBorder="1" applyAlignment="1">
      <alignment horizontal="center" vertical="center"/>
    </xf>
    <xf numFmtId="0" fontId="12" fillId="0" borderId="8" xfId="0" applyFont="1" applyBorder="1" applyAlignment="1">
      <alignment vertical="center" wrapText="1"/>
    </xf>
    <xf numFmtId="0" fontId="14" fillId="0" borderId="8" xfId="0" applyFont="1" applyBorder="1" applyAlignment="1">
      <alignment horizontal="center" vertical="center" wrapText="1"/>
    </xf>
    <xf numFmtId="0" fontId="7" fillId="0" borderId="8" xfId="0" applyFont="1" applyBorder="1" applyAlignment="1">
      <alignment horizontal="center" vertical="center"/>
    </xf>
    <xf numFmtId="0" fontId="9" fillId="0" borderId="0" xfId="0" applyFont="1" applyAlignment="1">
      <alignment horizontal="center" vertical="center"/>
    </xf>
    <xf numFmtId="0" fontId="22" fillId="0" borderId="8" xfId="0" applyFont="1" applyBorder="1" applyAlignment="1">
      <alignment horizontal="justify" vertical="center" wrapText="1"/>
    </xf>
    <xf numFmtId="0" fontId="12" fillId="0" borderId="8" xfId="0" applyFont="1" applyBorder="1" applyAlignment="1">
      <alignment horizontal="left" vertical="center" wrapText="1"/>
    </xf>
    <xf numFmtId="0" fontId="22" fillId="0" borderId="8" xfId="0" applyFont="1" applyBorder="1" applyAlignment="1">
      <alignment horizontal="center" vertical="center" wrapText="1"/>
    </xf>
    <xf numFmtId="0" fontId="12" fillId="3" borderId="8" xfId="0" applyFont="1" applyFill="1" applyBorder="1" applyAlignment="1">
      <alignment horizontal="center" vertical="center" wrapText="1"/>
    </xf>
    <xf numFmtId="0" fontId="9" fillId="0" borderId="8" xfId="0" applyFont="1" applyBorder="1" applyAlignment="1">
      <alignment horizontal="center" vertical="center" wrapText="1"/>
    </xf>
    <xf numFmtId="0" fontId="7" fillId="0" borderId="28" xfId="0" applyFont="1" applyBorder="1">
      <alignment vertical="center"/>
    </xf>
    <xf numFmtId="0" fontId="0" fillId="0" borderId="28" xfId="0" applyBorder="1" applyAlignment="1">
      <alignment horizontal="center"/>
    </xf>
    <xf numFmtId="0" fontId="11" fillId="0" borderId="28" xfId="0" applyFont="1" applyBorder="1" applyAlignment="1">
      <alignment horizontal="center" vertical="center" wrapText="1"/>
    </xf>
    <xf numFmtId="0" fontId="7" fillId="0" borderId="28" xfId="0" applyFont="1" applyBorder="1" applyAlignment="1">
      <alignment horizontal="center" vertical="center"/>
    </xf>
    <xf numFmtId="0" fontId="9" fillId="0" borderId="28" xfId="0" applyFont="1" applyBorder="1" applyAlignment="1">
      <alignment horizontal="center" vertical="center" wrapText="1"/>
    </xf>
    <xf numFmtId="0" fontId="8" fillId="0" borderId="24" xfId="0" applyFont="1" applyBorder="1" applyAlignment="1">
      <alignment horizontal="center" vertical="center" wrapText="1"/>
    </xf>
    <xf numFmtId="0" fontId="7" fillId="0" borderId="8" xfId="0" applyFont="1" applyBorder="1" applyAlignment="1">
      <alignment horizontal="center" vertical="center" wrapText="1"/>
    </xf>
    <xf numFmtId="0" fontId="11" fillId="0" borderId="8" xfId="0" applyFont="1" applyBorder="1" applyAlignment="1">
      <alignment horizontal="center" vertical="center" wrapText="1"/>
    </xf>
    <xf numFmtId="0" fontId="12" fillId="0" borderId="0" xfId="0" applyFont="1" applyAlignment="1">
      <alignment horizontal="center" vertical="center" wrapText="1"/>
    </xf>
    <xf numFmtId="0" fontId="12" fillId="0" borderId="0" xfId="0" applyFont="1" applyAlignment="1">
      <alignment horizontal="justify" vertical="center" wrapText="1"/>
    </xf>
    <xf numFmtId="176" fontId="0" fillId="0" borderId="0" xfId="0" applyNumberFormat="1" applyAlignment="1">
      <alignment horizontal="center" vertical="center"/>
    </xf>
    <xf numFmtId="0" fontId="7" fillId="0" borderId="0" xfId="0" applyFont="1" applyAlignment="1">
      <alignment horizontal="center" vertical="center" wrapText="1"/>
    </xf>
    <xf numFmtId="0" fontId="8" fillId="0" borderId="0" xfId="0" applyFont="1" applyAlignment="1">
      <alignment horizontal="center" vertical="center" wrapText="1"/>
    </xf>
    <xf numFmtId="0" fontId="15" fillId="0" borderId="0" xfId="0" applyFont="1" applyAlignment="1">
      <alignment vertical="center" wrapText="1"/>
    </xf>
    <xf numFmtId="0" fontId="0" fillId="0" borderId="0" xfId="0" applyAlignment="1">
      <alignment horizontal="center"/>
    </xf>
    <xf numFmtId="0" fontId="0" fillId="0" borderId="9" xfId="0" applyBorder="1" applyAlignment="1">
      <alignment horizontal="center" vertical="center"/>
    </xf>
    <xf numFmtId="0" fontId="0" fillId="0" borderId="10" xfId="0" applyBorder="1" applyAlignment="1">
      <alignment horizontal="center" vertical="center"/>
    </xf>
    <xf numFmtId="0" fontId="15" fillId="0" borderId="12" xfId="0" applyFont="1" applyBorder="1">
      <alignment vertical="center"/>
    </xf>
    <xf numFmtId="0" fontId="15" fillId="0" borderId="15" xfId="0" applyFont="1" applyBorder="1" applyAlignment="1">
      <alignment vertical="center" wrapText="1"/>
    </xf>
    <xf numFmtId="0" fontId="0" fillId="0" borderId="3" xfId="0" applyBorder="1" applyAlignment="1">
      <alignment horizontal="center" vertical="center"/>
    </xf>
    <xf numFmtId="0" fontId="0" fillId="0" borderId="12" xfId="0" applyBorder="1" applyAlignment="1">
      <alignment vertical="center" wrapText="1"/>
    </xf>
    <xf numFmtId="0" fontId="0" fillId="0" borderId="1" xfId="0" applyBorder="1" applyAlignment="1">
      <alignment vertical="center" shrinkToFit="1"/>
    </xf>
    <xf numFmtId="182" fontId="0" fillId="0" borderId="1" xfId="0" applyNumberFormat="1" applyBorder="1" applyAlignment="1">
      <alignment vertical="center" shrinkToFit="1"/>
    </xf>
    <xf numFmtId="183" fontId="0" fillId="0" borderId="1" xfId="0" applyNumberFormat="1" applyBorder="1" applyAlignment="1">
      <alignment vertical="center" shrinkToFit="1"/>
    </xf>
    <xf numFmtId="0" fontId="0" fillId="0" borderId="15" xfId="0" applyBorder="1">
      <alignment vertical="center"/>
    </xf>
    <xf numFmtId="0" fontId="0" fillId="0" borderId="1" xfId="0" applyBorder="1" applyAlignment="1">
      <alignment horizontal="center" vertical="center"/>
    </xf>
    <xf numFmtId="0" fontId="0" fillId="0" borderId="6" xfId="0" applyBorder="1" applyAlignment="1">
      <alignment horizontal="center" vertical="center"/>
    </xf>
    <xf numFmtId="0" fontId="0" fillId="0" borderId="0" xfId="0" applyAlignment="1">
      <alignment wrapText="1"/>
    </xf>
    <xf numFmtId="0" fontId="0" fillId="0" borderId="13" xfId="0" applyBorder="1" applyAlignment="1">
      <alignment vertical="center" wrapText="1"/>
    </xf>
    <xf numFmtId="0" fontId="0" fillId="0" borderId="11" xfId="0" applyBorder="1">
      <alignment vertical="center"/>
    </xf>
    <xf numFmtId="0" fontId="0" fillId="0" borderId="10" xfId="0" applyBorder="1">
      <alignment vertical="center"/>
    </xf>
    <xf numFmtId="0" fontId="0" fillId="0" borderId="41" xfId="0" applyBorder="1" applyAlignment="1">
      <alignment horizontal="center" vertical="center"/>
    </xf>
    <xf numFmtId="0" fontId="0" fillId="5" borderId="4" xfId="0" applyFill="1" applyBorder="1" applyAlignment="1">
      <alignment vertical="center" wrapText="1"/>
    </xf>
    <xf numFmtId="0" fontId="0" fillId="5" borderId="2" xfId="0" applyFill="1" applyBorder="1" applyAlignment="1">
      <alignment vertical="center" wrapText="1"/>
    </xf>
    <xf numFmtId="0" fontId="0" fillId="5" borderId="3" xfId="0" applyFill="1" applyBorder="1" applyAlignment="1">
      <alignment vertical="center" wrapText="1"/>
    </xf>
    <xf numFmtId="0" fontId="0" fillId="0" borderId="4" xfId="0" applyBorder="1">
      <alignment vertical="center"/>
    </xf>
    <xf numFmtId="0" fontId="0" fillId="0" borderId="2" xfId="0" applyBorder="1">
      <alignment vertical="center"/>
    </xf>
    <xf numFmtId="0" fontId="0" fillId="0" borderId="3" xfId="0" applyBorder="1">
      <alignment vertical="center"/>
    </xf>
    <xf numFmtId="0" fontId="21" fillId="0" borderId="14" xfId="0" applyFont="1" applyBorder="1" applyAlignment="1">
      <alignment horizontal="center" vertical="center"/>
    </xf>
    <xf numFmtId="0" fontId="15" fillId="0" borderId="7" xfId="0" applyFont="1" applyBorder="1" applyAlignment="1">
      <alignment vertical="center" wrapText="1"/>
    </xf>
    <xf numFmtId="0" fontId="15" fillId="0" borderId="5" xfId="0" applyFont="1" applyBorder="1" applyAlignment="1">
      <alignment vertical="center" wrapText="1"/>
    </xf>
    <xf numFmtId="0" fontId="15" fillId="0" borderId="6" xfId="0" applyFont="1" applyBorder="1" applyAlignment="1">
      <alignment vertical="center" wrapText="1"/>
    </xf>
    <xf numFmtId="0" fontId="15" fillId="0" borderId="13" xfId="0" applyFont="1" applyBorder="1" applyAlignment="1">
      <alignment vertical="center" wrapText="1"/>
    </xf>
    <xf numFmtId="0" fontId="15" fillId="0" borderId="11" xfId="0" applyFont="1" applyBorder="1" applyAlignment="1">
      <alignment vertical="center" wrapText="1"/>
    </xf>
    <xf numFmtId="0" fontId="15" fillId="0" borderId="10" xfId="0" applyFont="1" applyBorder="1" applyAlignment="1">
      <alignment vertical="center" wrapText="1"/>
    </xf>
    <xf numFmtId="0" fontId="0" fillId="0" borderId="23" xfId="0" applyBorder="1" applyAlignment="1">
      <alignment horizontal="center" vertical="center" wrapText="1"/>
    </xf>
    <xf numFmtId="0" fontId="0" fillId="0" borderId="28" xfId="0" applyBorder="1" applyAlignment="1">
      <alignment horizontal="center" vertical="center" wrapText="1"/>
    </xf>
    <xf numFmtId="0" fontId="0" fillId="0" borderId="24" xfId="0" applyBorder="1" applyAlignment="1">
      <alignment horizontal="center" vertical="center" wrapText="1"/>
    </xf>
    <xf numFmtId="0" fontId="0" fillId="0" borderId="1" xfId="0" applyBorder="1" applyAlignment="1">
      <alignment vertical="center" wrapText="1"/>
    </xf>
    <xf numFmtId="0" fontId="0" fillId="5" borderId="4" xfId="0" applyFill="1" applyBorder="1">
      <alignment vertical="center"/>
    </xf>
    <xf numFmtId="0" fontId="0" fillId="5" borderId="2" xfId="0" applyFill="1" applyBorder="1">
      <alignment vertical="center"/>
    </xf>
    <xf numFmtId="0" fontId="0" fillId="5" borderId="3" xfId="0" applyFill="1" applyBorder="1">
      <alignment vertical="center"/>
    </xf>
    <xf numFmtId="0" fontId="15" fillId="0" borderId="1" xfId="0" applyFont="1" applyBorder="1" applyAlignment="1">
      <alignment vertical="center" wrapText="1"/>
    </xf>
    <xf numFmtId="0" fontId="7" fillId="0" borderId="20" xfId="0" applyFont="1" applyBorder="1" applyAlignment="1">
      <alignment horizontal="center" vertical="center" wrapText="1"/>
    </xf>
    <xf numFmtId="0" fontId="13" fillId="0" borderId="19" xfId="0" applyFont="1" applyBorder="1" applyAlignment="1">
      <alignment horizontal="center" vertical="center" wrapText="1"/>
    </xf>
    <xf numFmtId="0" fontId="13" fillId="0" borderId="20" xfId="0" applyFont="1" applyBorder="1" applyAlignment="1">
      <alignment horizontal="center" vertical="center" wrapText="1"/>
    </xf>
    <xf numFmtId="0" fontId="13" fillId="0" borderId="22" xfId="0" applyFont="1" applyBorder="1" applyAlignment="1">
      <alignment horizontal="center" vertical="center" wrapText="1"/>
    </xf>
    <xf numFmtId="177" fontId="13" fillId="0" borderId="20" xfId="0" applyNumberFormat="1" applyFont="1" applyBorder="1" applyAlignment="1">
      <alignment horizontal="center" vertical="center" wrapText="1"/>
    </xf>
    <xf numFmtId="177" fontId="13" fillId="0" borderId="22" xfId="0" applyNumberFormat="1" applyFont="1" applyBorder="1" applyAlignment="1">
      <alignment horizontal="center" vertical="center" wrapText="1"/>
    </xf>
    <xf numFmtId="0" fontId="9" fillId="0" borderId="8" xfId="0" applyFont="1" applyBorder="1" applyAlignment="1">
      <alignment horizontal="center" vertical="center" wrapText="1"/>
    </xf>
    <xf numFmtId="0" fontId="9" fillId="0" borderId="8" xfId="0" applyFont="1" applyBorder="1" applyAlignment="1">
      <alignment vertical="center" wrapText="1"/>
    </xf>
    <xf numFmtId="176" fontId="7" fillId="0" borderId="18" xfId="0" applyNumberFormat="1" applyFont="1" applyBorder="1" applyAlignment="1">
      <alignment horizontal="center" vertical="center"/>
    </xf>
    <xf numFmtId="176" fontId="7" fillId="0" borderId="23" xfId="0" applyNumberFormat="1" applyFont="1" applyBorder="1" applyAlignment="1">
      <alignment horizontal="center" vertical="center"/>
    </xf>
    <xf numFmtId="0" fontId="23" fillId="0" borderId="24" xfId="0" applyFont="1" applyBorder="1" applyAlignment="1" applyProtection="1">
      <alignment horizontal="center" vertical="center" wrapText="1"/>
      <protection locked="0"/>
    </xf>
    <xf numFmtId="0" fontId="23" fillId="0" borderId="23" xfId="0" applyFont="1" applyBorder="1" applyAlignment="1" applyProtection="1">
      <alignment horizontal="center" vertical="center" wrapText="1"/>
      <protection locked="0"/>
    </xf>
    <xf numFmtId="0" fontId="0" fillId="0" borderId="1" xfId="0" applyBorder="1" applyAlignment="1">
      <alignment horizontal="center" vertical="center" shrinkToFit="1"/>
    </xf>
    <xf numFmtId="0" fontId="0" fillId="0" borderId="1" xfId="0" applyBorder="1" applyAlignment="1" applyProtection="1">
      <alignment horizontal="center" vertical="center"/>
      <protection locked="0"/>
    </xf>
    <xf numFmtId="0" fontId="0" fillId="0" borderId="40" xfId="0" applyBorder="1" applyAlignment="1" applyProtection="1">
      <alignment horizontal="center" vertical="center"/>
      <protection locked="0"/>
    </xf>
    <xf numFmtId="0" fontId="0" fillId="0" borderId="37" xfId="0" applyBorder="1" applyAlignment="1">
      <alignment horizontal="center" vertical="center" shrinkToFit="1"/>
    </xf>
    <xf numFmtId="0" fontId="0" fillId="0" borderId="35" xfId="0" applyBorder="1" applyAlignment="1">
      <alignment horizontal="center" vertical="center" wrapText="1"/>
    </xf>
    <xf numFmtId="0" fontId="0" fillId="0" borderId="1" xfId="0" applyBorder="1" applyAlignment="1">
      <alignment horizontal="center" vertical="center" wrapText="1"/>
    </xf>
    <xf numFmtId="9" fontId="0" fillId="0" borderId="1" xfId="1" applyNumberFormat="1" applyFont="1" applyFill="1" applyBorder="1" applyAlignment="1" applyProtection="1">
      <alignment horizontal="center" vertical="center" shrinkToFit="1"/>
      <protection locked="0"/>
    </xf>
    <xf numFmtId="9" fontId="0" fillId="0" borderId="40" xfId="1" applyNumberFormat="1" applyFont="1" applyFill="1" applyBorder="1" applyAlignment="1" applyProtection="1">
      <alignment horizontal="center" vertical="center" shrinkToFit="1"/>
      <protection locked="0"/>
    </xf>
    <xf numFmtId="0" fontId="0" fillId="0" borderId="37" xfId="0" applyBorder="1" applyAlignment="1" applyProtection="1">
      <alignment horizontal="center" vertical="center"/>
      <protection locked="0"/>
    </xf>
    <xf numFmtId="0" fontId="0" fillId="0" borderId="43" xfId="0" applyBorder="1" applyAlignment="1" applyProtection="1">
      <alignment horizontal="center" vertical="center"/>
      <protection locked="0"/>
    </xf>
    <xf numFmtId="0" fontId="0" fillId="0" borderId="4" xfId="0" applyBorder="1" applyAlignment="1">
      <alignment horizontal="center" vertical="center" wrapText="1"/>
    </xf>
    <xf numFmtId="0" fontId="0" fillId="0" borderId="33" xfId="0" applyBorder="1" applyAlignment="1">
      <alignment horizontal="center" vertical="center" wrapText="1"/>
    </xf>
    <xf numFmtId="0" fontId="0" fillId="0" borderId="34" xfId="0" applyBorder="1" applyAlignment="1">
      <alignment horizontal="center" vertical="center" wrapText="1"/>
    </xf>
    <xf numFmtId="0" fontId="0" fillId="0" borderId="42" xfId="0" applyBorder="1" applyAlignment="1">
      <alignment horizontal="center" vertical="center" wrapText="1"/>
    </xf>
    <xf numFmtId="0" fontId="0" fillId="0" borderId="49" xfId="0" applyBorder="1" applyAlignment="1">
      <alignment horizontal="center" vertical="center" wrapText="1"/>
    </xf>
    <xf numFmtId="0" fontId="0" fillId="0" borderId="50" xfId="0" applyBorder="1" applyAlignment="1">
      <alignment horizontal="center" vertical="center" wrapText="1"/>
    </xf>
    <xf numFmtId="0" fontId="0" fillId="0" borderId="44"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41" xfId="0" applyBorder="1" applyAlignment="1" applyProtection="1">
      <alignment horizontal="center" vertical="center"/>
      <protection locked="0"/>
    </xf>
    <xf numFmtId="0" fontId="11" fillId="0" borderId="35" xfId="0" applyFont="1" applyBorder="1" applyAlignment="1">
      <alignment horizontal="center" vertical="center" wrapText="1"/>
    </xf>
    <xf numFmtId="0" fontId="11" fillId="0" borderId="1" xfId="0" applyFont="1" applyBorder="1" applyAlignment="1">
      <alignment horizontal="center" vertical="center" wrapText="1"/>
    </xf>
    <xf numFmtId="0" fontId="0" fillId="0" borderId="47"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1" xfId="0" applyBorder="1" applyAlignment="1">
      <alignment horizontal="center" vertical="center" textRotation="255" shrinkToFit="1"/>
    </xf>
    <xf numFmtId="0" fontId="0" fillId="0" borderId="36" xfId="0" applyBorder="1" applyAlignment="1">
      <alignment horizontal="center" vertical="center" wrapText="1"/>
    </xf>
    <xf numFmtId="0" fontId="0" fillId="0" borderId="37" xfId="0" applyBorder="1" applyAlignment="1">
      <alignment horizontal="center" vertical="center" wrapText="1"/>
    </xf>
    <xf numFmtId="9" fontId="0" fillId="0" borderId="37" xfId="1" applyNumberFormat="1" applyFont="1" applyFill="1" applyBorder="1" applyAlignment="1" applyProtection="1">
      <alignment horizontal="center" vertical="center" shrinkToFit="1"/>
      <protection locked="0"/>
    </xf>
    <xf numFmtId="9" fontId="0" fillId="0" borderId="43" xfId="1" applyNumberFormat="1" applyFont="1" applyFill="1" applyBorder="1" applyAlignment="1" applyProtection="1">
      <alignment horizontal="center" vertical="center" shrinkToFit="1"/>
      <protection locked="0"/>
    </xf>
    <xf numFmtId="0" fontId="0" fillId="0" borderId="19" xfId="0" applyBorder="1" applyAlignment="1">
      <alignment horizontal="center" vertical="center"/>
    </xf>
    <xf numFmtId="0" fontId="0" fillId="0" borderId="32" xfId="0" applyBorder="1" applyAlignment="1">
      <alignment horizontal="center" vertical="center"/>
    </xf>
    <xf numFmtId="0" fontId="0" fillId="0" borderId="21" xfId="0" applyBorder="1" applyAlignment="1">
      <alignment horizontal="center" vertical="center"/>
    </xf>
    <xf numFmtId="0" fontId="0" fillId="0" borderId="29" xfId="0" applyBorder="1" applyAlignment="1">
      <alignment horizontal="center"/>
    </xf>
    <xf numFmtId="0" fontId="0" fillId="0" borderId="38" xfId="0" applyBorder="1" applyAlignment="1">
      <alignment horizontal="center" vertical="center" wrapText="1"/>
    </xf>
    <xf numFmtId="0" fontId="0" fillId="0" borderId="16" xfId="0" applyBorder="1" applyAlignment="1">
      <alignment horizontal="center" vertical="center" wrapText="1"/>
    </xf>
    <xf numFmtId="0" fontId="0" fillId="0" borderId="33" xfId="0" applyBorder="1" applyAlignment="1">
      <alignment horizontal="center" vertical="center"/>
    </xf>
    <xf numFmtId="0" fontId="0" fillId="0" borderId="34" xfId="0" applyBorder="1" applyAlignment="1">
      <alignment horizontal="center" vertical="center"/>
    </xf>
    <xf numFmtId="0" fontId="0" fillId="0" borderId="34" xfId="0" applyBorder="1" applyAlignment="1" applyProtection="1">
      <alignment horizontal="center" vertical="center"/>
      <protection locked="0"/>
    </xf>
    <xf numFmtId="9" fontId="0" fillId="0" borderId="34" xfId="1" applyNumberFormat="1" applyFont="1" applyFill="1" applyBorder="1" applyAlignment="1" applyProtection="1">
      <alignment horizontal="center" vertical="center" shrinkToFit="1"/>
      <protection locked="0"/>
    </xf>
    <xf numFmtId="9" fontId="0" fillId="0" borderId="42" xfId="1" applyNumberFormat="1" applyFont="1" applyFill="1" applyBorder="1" applyAlignment="1" applyProtection="1">
      <alignment horizontal="center" vertical="center" shrinkToFit="1"/>
      <protection locked="0"/>
    </xf>
    <xf numFmtId="0" fontId="0" fillId="0" borderId="30" xfId="0" applyBorder="1" applyAlignment="1">
      <alignment horizontal="center" vertical="center"/>
    </xf>
    <xf numFmtId="0" fontId="0" fillId="0" borderId="19"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19" xfId="0" applyBorder="1" applyAlignment="1" applyProtection="1">
      <alignment horizontal="left" vertical="center"/>
      <protection locked="0"/>
    </xf>
    <xf numFmtId="0" fontId="0" fillId="0" borderId="20" xfId="0" applyBorder="1" applyAlignment="1" applyProtection="1">
      <alignment horizontal="left" vertical="center"/>
      <protection locked="0"/>
    </xf>
    <xf numFmtId="0" fontId="0" fillId="0" borderId="22" xfId="0" applyBorder="1" applyAlignment="1" applyProtection="1">
      <alignment horizontal="left" vertical="center"/>
      <protection locked="0"/>
    </xf>
    <xf numFmtId="14" fontId="0" fillId="0" borderId="30" xfId="0" applyNumberFormat="1" applyBorder="1" applyAlignment="1" applyProtection="1">
      <alignment horizontal="left" vertical="center"/>
      <protection locked="0"/>
    </xf>
    <xf numFmtId="0" fontId="0" fillId="0" borderId="31" xfId="0" applyBorder="1" applyAlignment="1" applyProtection="1">
      <alignment horizontal="left" vertical="center"/>
      <protection locked="0"/>
    </xf>
    <xf numFmtId="0" fontId="0" fillId="0" borderId="21" xfId="0" applyBorder="1" applyAlignment="1" applyProtection="1">
      <alignment horizontal="left" vertical="center"/>
      <protection locked="0"/>
    </xf>
    <xf numFmtId="14" fontId="0" fillId="0" borderId="20" xfId="0" applyNumberFormat="1" applyBorder="1" applyAlignment="1" applyProtection="1">
      <alignment horizontal="left" vertical="center"/>
      <protection locked="0"/>
    </xf>
    <xf numFmtId="0" fontId="0" fillId="0" borderId="8" xfId="0" applyBorder="1" applyAlignment="1">
      <alignment horizontal="center" vertical="center"/>
    </xf>
    <xf numFmtId="0" fontId="9" fillId="0" borderId="8" xfId="0" applyFont="1" applyBorder="1" applyAlignment="1">
      <alignment horizontal="center" vertical="center" textRotation="255"/>
    </xf>
    <xf numFmtId="0" fontId="0" fillId="0" borderId="20"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28" xfId="0" applyBorder="1" applyAlignment="1">
      <alignment horizontal="center" vertical="center"/>
    </xf>
    <xf numFmtId="0" fontId="0" fillId="0" borderId="14" xfId="0" applyBorder="1" applyAlignment="1">
      <alignment horizontal="center" vertical="center"/>
    </xf>
    <xf numFmtId="0" fontId="0" fillId="0" borderId="0" xfId="0" applyAlignment="1">
      <alignment horizontal="center" vertical="center"/>
    </xf>
    <xf numFmtId="0" fontId="0" fillId="0" borderId="26" xfId="0" applyBorder="1" applyAlignment="1">
      <alignment horizontal="center" vertical="center"/>
    </xf>
    <xf numFmtId="0" fontId="0" fillId="0" borderId="29" xfId="0" applyBorder="1" applyAlignment="1">
      <alignment horizontal="center" vertical="center"/>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27" xfId="0" applyBorder="1" applyAlignment="1" applyProtection="1">
      <alignment horizontal="left" vertical="center" wrapText="1"/>
      <protection locked="0"/>
    </xf>
    <xf numFmtId="0" fontId="5" fillId="0" borderId="0" xfId="0" applyFont="1" applyAlignment="1">
      <alignment horizontal="center" vertical="top"/>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11" fillId="0" borderId="7" xfId="0" applyFont="1" applyBorder="1" applyAlignment="1">
      <alignment vertical="top" wrapText="1" shrinkToFit="1"/>
    </xf>
    <xf numFmtId="0" fontId="11" fillId="0" borderId="5" xfId="0" applyFont="1" applyBorder="1" applyAlignment="1">
      <alignment vertical="top" wrapText="1" shrinkToFit="1"/>
    </xf>
    <xf numFmtId="0" fontId="11" fillId="0" borderId="6" xfId="0" applyFont="1" applyBorder="1" applyAlignment="1">
      <alignment vertical="top" wrapText="1" shrinkToFit="1"/>
    </xf>
    <xf numFmtId="0" fontId="11" fillId="0" borderId="12" xfId="0" applyFont="1" applyBorder="1" applyAlignment="1">
      <alignment vertical="top" wrapText="1" shrinkToFit="1"/>
    </xf>
    <xf numFmtId="0" fontId="11" fillId="0" borderId="0" xfId="0" applyFont="1" applyAlignment="1">
      <alignment vertical="top" wrapText="1" shrinkToFit="1"/>
    </xf>
    <xf numFmtId="0" fontId="11" fillId="0" borderId="15" xfId="0" applyFont="1" applyBorder="1" applyAlignment="1">
      <alignment vertical="top" wrapText="1" shrinkToFit="1"/>
    </xf>
    <xf numFmtId="0" fontId="11" fillId="0" borderId="13" xfId="0" applyFont="1" applyBorder="1" applyAlignment="1">
      <alignment vertical="top" wrapText="1" shrinkToFit="1"/>
    </xf>
    <xf numFmtId="0" fontId="11" fillId="0" borderId="11" xfId="0" applyFont="1" applyBorder="1" applyAlignment="1">
      <alignment vertical="top" wrapText="1" shrinkToFit="1"/>
    </xf>
    <xf numFmtId="0" fontId="11" fillId="0" borderId="10" xfId="0" applyFont="1" applyBorder="1" applyAlignment="1">
      <alignment vertical="top" wrapText="1" shrinkToFit="1"/>
    </xf>
    <xf numFmtId="6" fontId="9" fillId="0" borderId="4" xfId="1" applyFont="1" applyBorder="1" applyAlignment="1" applyProtection="1">
      <alignment vertical="center" shrinkToFit="1"/>
    </xf>
    <xf numFmtId="6" fontId="9" fillId="0" borderId="2" xfId="1" applyFont="1" applyBorder="1" applyAlignment="1" applyProtection="1">
      <alignment vertical="center" shrinkToFit="1"/>
    </xf>
    <xf numFmtId="6" fontId="9" fillId="0" borderId="3" xfId="1" applyFont="1" applyBorder="1" applyAlignment="1" applyProtection="1">
      <alignment vertical="center" shrinkToFit="1"/>
    </xf>
    <xf numFmtId="0" fontId="9" fillId="0" borderId="2" xfId="0" applyFont="1" applyBorder="1" applyAlignment="1">
      <alignment horizontal="center" vertical="center" shrinkToFit="1"/>
    </xf>
    <xf numFmtId="0" fontId="9" fillId="5" borderId="4" xfId="0" applyFont="1" applyFill="1" applyBorder="1" applyAlignment="1">
      <alignment horizontal="center" vertical="center"/>
    </xf>
    <xf numFmtId="0" fontId="9" fillId="5" borderId="2" xfId="0" applyFont="1" applyFill="1" applyBorder="1" applyAlignment="1">
      <alignment horizontal="center" vertical="center"/>
    </xf>
    <xf numFmtId="0" fontId="9" fillId="5" borderId="3" xfId="0" applyFont="1" applyFill="1" applyBorder="1" applyAlignment="1">
      <alignment horizontal="center" vertical="center"/>
    </xf>
    <xf numFmtId="0" fontId="9" fillId="0" borderId="1" xfId="0" applyFont="1" applyBorder="1" applyAlignment="1">
      <alignment horizontal="center" vertical="center" textRotation="255" shrinkToFit="1"/>
    </xf>
    <xf numFmtId="0" fontId="9" fillId="0" borderId="2" xfId="0" applyFont="1" applyBorder="1" applyAlignment="1">
      <alignment vertical="center" shrinkToFit="1"/>
    </xf>
    <xf numFmtId="0" fontId="9" fillId="0" borderId="3" xfId="0" applyFont="1" applyBorder="1" applyAlignment="1">
      <alignment vertical="center" shrinkToFit="1"/>
    </xf>
    <xf numFmtId="0" fontId="9" fillId="5" borderId="4" xfId="0" applyFont="1" applyFill="1" applyBorder="1" applyAlignment="1">
      <alignment horizontal="center" vertical="center" shrinkToFit="1"/>
    </xf>
    <xf numFmtId="0" fontId="9" fillId="5" borderId="2" xfId="0" applyFont="1" applyFill="1" applyBorder="1" applyAlignment="1">
      <alignment horizontal="center" vertical="center" shrinkToFit="1"/>
    </xf>
    <xf numFmtId="0" fontId="9" fillId="5" borderId="3" xfId="0" applyFont="1" applyFill="1" applyBorder="1" applyAlignment="1">
      <alignment horizontal="center" vertical="center" shrinkToFit="1"/>
    </xf>
    <xf numFmtId="0" fontId="9" fillId="0" borderId="4" xfId="0" applyFont="1" applyBorder="1">
      <alignment vertical="center"/>
    </xf>
    <xf numFmtId="0" fontId="9" fillId="0" borderId="2" xfId="0" applyFont="1" applyBorder="1">
      <alignment vertical="center"/>
    </xf>
    <xf numFmtId="0" fontId="9" fillId="0" borderId="0" xfId="0" applyFont="1" applyAlignment="1" applyProtection="1">
      <alignment horizontal="center" vertical="center"/>
      <protection locked="0"/>
    </xf>
    <xf numFmtId="14" fontId="9" fillId="0" borderId="11" xfId="0" applyNumberFormat="1" applyFont="1" applyBorder="1" applyAlignment="1" applyProtection="1">
      <alignment horizontal="center" vertical="center" shrinkToFit="1"/>
      <protection locked="0"/>
    </xf>
    <xf numFmtId="6" fontId="9" fillId="0" borderId="2" xfId="1" applyFont="1" applyBorder="1" applyAlignment="1" applyProtection="1">
      <alignment vertical="center"/>
    </xf>
    <xf numFmtId="0" fontId="9" fillId="0" borderId="4" xfId="0" applyFont="1" applyBorder="1" applyAlignment="1">
      <alignment horizontal="left" vertical="center"/>
    </xf>
    <xf numFmtId="0" fontId="9" fillId="0" borderId="2" xfId="0" applyFont="1" applyBorder="1" applyAlignment="1">
      <alignment horizontal="left" vertical="center"/>
    </xf>
    <xf numFmtId="6" fontId="9" fillId="0" borderId="4" xfId="1" applyFont="1" applyBorder="1" applyAlignment="1" applyProtection="1">
      <alignment vertical="center"/>
    </xf>
    <xf numFmtId="6" fontId="9" fillId="0" borderId="4" xfId="1" applyFont="1" applyBorder="1" applyAlignment="1" applyProtection="1">
      <alignment horizontal="right" vertical="center" shrinkToFit="1"/>
    </xf>
    <xf numFmtId="6" fontId="9" fillId="0" borderId="2" xfId="1" applyFont="1" applyBorder="1" applyAlignment="1" applyProtection="1">
      <alignment horizontal="right" vertical="center" shrinkToFit="1"/>
    </xf>
    <xf numFmtId="6" fontId="9" fillId="0" borderId="3" xfId="1" applyFont="1" applyBorder="1" applyAlignment="1" applyProtection="1">
      <alignment horizontal="right" vertical="center" shrinkToFit="1"/>
    </xf>
    <xf numFmtId="0" fontId="9" fillId="0" borderId="11" xfId="0" applyFont="1" applyBorder="1" applyAlignment="1" applyProtection="1">
      <alignment horizontal="center" vertical="center"/>
      <protection locked="0"/>
    </xf>
    <xf numFmtId="9" fontId="9" fillId="0" borderId="4" xfId="1" applyNumberFormat="1" applyFont="1" applyBorder="1" applyAlignment="1" applyProtection="1">
      <alignment horizontal="center" vertical="center" shrinkToFit="1"/>
    </xf>
    <xf numFmtId="9" fontId="9" fillId="0" borderId="2" xfId="1" applyNumberFormat="1" applyFont="1" applyBorder="1" applyAlignment="1" applyProtection="1">
      <alignment horizontal="center" vertical="center" shrinkToFit="1"/>
    </xf>
    <xf numFmtId="9" fontId="9" fillId="0" borderId="3" xfId="1" applyNumberFormat="1" applyFont="1" applyBorder="1" applyAlignment="1" applyProtection="1">
      <alignment horizontal="center" vertical="center" shrinkToFit="1"/>
    </xf>
    <xf numFmtId="0" fontId="9" fillId="0" borderId="4" xfId="1" applyNumberFormat="1" applyFont="1" applyBorder="1" applyAlignment="1" applyProtection="1">
      <alignment horizontal="center" vertical="center" shrinkToFit="1"/>
    </xf>
    <xf numFmtId="0" fontId="9" fillId="0" borderId="2" xfId="1" applyNumberFormat="1" applyFont="1" applyBorder="1" applyAlignment="1" applyProtection="1">
      <alignment horizontal="center" vertical="center" shrinkToFit="1"/>
    </xf>
    <xf numFmtId="0" fontId="9" fillId="0" borderId="4" xfId="0" applyFont="1" applyBorder="1" applyAlignment="1">
      <alignment horizontal="center" vertical="center" wrapText="1"/>
    </xf>
    <xf numFmtId="0" fontId="9" fillId="0" borderId="2" xfId="0" applyFont="1" applyBorder="1" applyAlignment="1">
      <alignment horizontal="center" vertical="center"/>
    </xf>
    <xf numFmtId="0" fontId="9" fillId="0" borderId="4" xfId="0" applyFont="1" applyBorder="1" applyAlignment="1">
      <alignment horizontal="center" vertical="center"/>
    </xf>
    <xf numFmtId="6" fontId="9" fillId="0" borderId="4" xfId="1" applyFont="1" applyBorder="1" applyAlignment="1" applyProtection="1">
      <alignment horizontal="center" vertical="center" shrinkToFit="1"/>
    </xf>
    <xf numFmtId="6" fontId="9" fillId="0" borderId="2" xfId="1" applyFont="1" applyBorder="1" applyAlignment="1" applyProtection="1">
      <alignment horizontal="center" vertical="center" shrinkToFit="1"/>
    </xf>
    <xf numFmtId="6" fontId="9" fillId="0" borderId="3" xfId="1" applyFont="1" applyBorder="1" applyAlignment="1" applyProtection="1">
      <alignment horizontal="center" vertical="center" shrinkToFit="1"/>
    </xf>
    <xf numFmtId="0" fontId="9" fillId="0" borderId="0" xfId="0" applyFont="1" applyAlignment="1">
      <alignment horizontal="right" vertical="center" shrinkToFit="1"/>
    </xf>
    <xf numFmtId="14" fontId="9" fillId="0" borderId="0" xfId="0" applyNumberFormat="1" applyFont="1" applyAlignment="1">
      <alignment horizontal="center" vertical="center" shrinkToFit="1"/>
    </xf>
    <xf numFmtId="9" fontId="9" fillId="0" borderId="0" xfId="0" applyNumberFormat="1" applyFont="1" applyAlignment="1">
      <alignment horizontal="center" vertical="center" shrinkToFit="1"/>
    </xf>
    <xf numFmtId="0" fontId="18" fillId="0" borderId="0" xfId="0" applyFont="1">
      <alignment vertical="center"/>
    </xf>
    <xf numFmtId="6" fontId="19" fillId="0" borderId="23" xfId="0" applyNumberFormat="1" applyFont="1" applyBorder="1" applyAlignment="1">
      <alignment horizontal="center" vertical="center"/>
    </xf>
    <xf numFmtId="6" fontId="19" fillId="0" borderId="28" xfId="0" applyNumberFormat="1" applyFont="1" applyBorder="1" applyAlignment="1">
      <alignment horizontal="center" vertical="center"/>
    </xf>
    <xf numFmtId="6" fontId="19" fillId="0" borderId="24" xfId="0" applyNumberFormat="1" applyFont="1" applyBorder="1" applyAlignment="1">
      <alignment horizontal="center" vertical="center"/>
    </xf>
    <xf numFmtId="6" fontId="19" fillId="0" borderId="26" xfId="0" applyNumberFormat="1" applyFont="1" applyBorder="1" applyAlignment="1">
      <alignment horizontal="center" vertical="center"/>
    </xf>
    <xf numFmtId="6" fontId="19" fillId="0" borderId="29" xfId="0" applyNumberFormat="1" applyFont="1" applyBorder="1" applyAlignment="1">
      <alignment horizontal="center" vertical="center"/>
    </xf>
    <xf numFmtId="6" fontId="19" fillId="0" borderId="27" xfId="0" applyNumberFormat="1" applyFont="1" applyBorder="1" applyAlignment="1">
      <alignment horizontal="center" vertical="center"/>
    </xf>
    <xf numFmtId="6" fontId="9" fillId="0" borderId="0" xfId="1" applyFont="1" applyAlignment="1" applyProtection="1">
      <alignment horizontal="center" vertical="center"/>
    </xf>
    <xf numFmtId="14" fontId="9" fillId="0" borderId="0" xfId="0" applyNumberFormat="1" applyFont="1" applyAlignment="1">
      <alignment horizontal="center" vertical="center"/>
    </xf>
    <xf numFmtId="9" fontId="9" fillId="0" borderId="0" xfId="0" applyNumberFormat="1" applyFont="1" applyAlignment="1">
      <alignment horizontal="center" vertical="center"/>
    </xf>
    <xf numFmtId="0" fontId="9" fillId="0" borderId="3" xfId="0" applyFont="1" applyBorder="1" applyAlignment="1">
      <alignment horizontal="center" vertical="center"/>
    </xf>
    <xf numFmtId="14" fontId="9" fillId="0" borderId="11" xfId="0" applyNumberFormat="1" applyFont="1" applyBorder="1" applyAlignment="1" applyProtection="1">
      <alignment horizontal="center" vertical="center"/>
      <protection locked="0"/>
    </xf>
    <xf numFmtId="0" fontId="9" fillId="0" borderId="45" xfId="0" applyFont="1" applyBorder="1" applyAlignment="1" applyProtection="1">
      <alignment horizontal="center" vertical="center"/>
      <protection locked="0"/>
    </xf>
    <xf numFmtId="0" fontId="9" fillId="0" borderId="46" xfId="0" applyFont="1" applyBorder="1" applyAlignment="1">
      <alignment horizontal="center" vertical="center"/>
    </xf>
    <xf numFmtId="0" fontId="9" fillId="0" borderId="4" xfId="0" applyFont="1" applyBorder="1" applyAlignment="1">
      <alignment horizontal="center" vertical="center" shrinkToFit="1"/>
    </xf>
    <xf numFmtId="0" fontId="9" fillId="0" borderId="3" xfId="0" applyFont="1" applyBorder="1" applyAlignment="1">
      <alignment horizontal="center" vertical="center" shrinkToFit="1"/>
    </xf>
    <xf numFmtId="14" fontId="9" fillId="0" borderId="11" xfId="0" applyNumberFormat="1" applyFont="1" applyBorder="1" applyAlignment="1">
      <alignment horizontal="center" vertical="center" shrinkToFit="1"/>
    </xf>
    <xf numFmtId="0" fontId="17" fillId="0" borderId="0" xfId="0" applyFont="1" applyAlignment="1">
      <alignment horizontal="center" vertical="top" shrinkToFit="1"/>
    </xf>
    <xf numFmtId="0" fontId="9" fillId="0" borderId="1" xfId="0" applyFont="1" applyBorder="1" applyAlignment="1">
      <alignment horizontal="center" vertical="center"/>
    </xf>
    <xf numFmtId="14" fontId="9" fillId="0" borderId="4" xfId="0" applyNumberFormat="1" applyFont="1" applyBorder="1" applyAlignment="1" applyProtection="1">
      <alignment horizontal="center" vertical="center"/>
      <protection locked="0"/>
    </xf>
    <xf numFmtId="0" fontId="9" fillId="0" borderId="2" xfId="0" applyFont="1" applyBorder="1" applyAlignment="1" applyProtection="1">
      <alignment horizontal="center" vertical="center"/>
      <protection locked="0"/>
    </xf>
    <xf numFmtId="0" fontId="9" fillId="0" borderId="3" xfId="0" applyFont="1" applyBorder="1" applyAlignment="1" applyProtection="1">
      <alignment horizontal="center" vertical="center"/>
      <protection locked="0"/>
    </xf>
    <xf numFmtId="0" fontId="9" fillId="0" borderId="1" xfId="0" applyFont="1" applyBorder="1" applyAlignment="1" applyProtection="1">
      <alignment horizontal="center" vertical="center" shrinkToFit="1"/>
      <protection locked="0"/>
    </xf>
    <xf numFmtId="0" fontId="24" fillId="0" borderId="0" xfId="0" applyFont="1" applyAlignment="1">
      <alignment horizontal="center" vertical="center" shrinkToFit="1"/>
    </xf>
    <xf numFmtId="6" fontId="8" fillId="0" borderId="19" xfId="0" applyNumberFormat="1" applyFont="1" applyBorder="1" applyAlignment="1">
      <alignment horizontal="center" vertical="center"/>
    </xf>
    <xf numFmtId="6" fontId="8" fillId="0" borderId="20" xfId="0" applyNumberFormat="1" applyFont="1" applyBorder="1" applyAlignment="1">
      <alignment horizontal="center" vertical="center"/>
    </xf>
    <xf numFmtId="6" fontId="8" fillId="0" borderId="22" xfId="0" applyNumberFormat="1" applyFont="1" applyBorder="1" applyAlignment="1">
      <alignment horizontal="center" vertical="center"/>
    </xf>
    <xf numFmtId="6" fontId="11" fillId="0" borderId="0" xfId="1" applyFont="1" applyBorder="1" applyAlignment="1">
      <alignment horizontal="center" vertical="center"/>
    </xf>
    <xf numFmtId="0" fontId="9" fillId="0" borderId="0" xfId="0" applyFont="1" applyAlignment="1">
      <alignment horizontal="center" vertical="center" shrinkToFit="1"/>
    </xf>
    <xf numFmtId="0" fontId="11" fillId="5" borderId="4" xfId="0" applyFont="1" applyFill="1" applyBorder="1" applyAlignment="1">
      <alignment horizontal="center" vertical="center" shrinkToFit="1"/>
    </xf>
    <xf numFmtId="0" fontId="11" fillId="5" borderId="2" xfId="0" applyFont="1" applyFill="1" applyBorder="1" applyAlignment="1">
      <alignment horizontal="center" vertical="center" shrinkToFit="1"/>
    </xf>
    <xf numFmtId="0" fontId="11" fillId="5" borderId="3" xfId="0" applyFont="1" applyFill="1" applyBorder="1" applyAlignment="1">
      <alignment horizontal="center" vertical="center" shrinkToFit="1"/>
    </xf>
    <xf numFmtId="0" fontId="9" fillId="0" borderId="1" xfId="0" applyFont="1" applyBorder="1" applyAlignment="1">
      <alignment horizontal="center" vertical="center" shrinkToFit="1"/>
    </xf>
    <xf numFmtId="14" fontId="9" fillId="0" borderId="2" xfId="0" applyNumberFormat="1" applyFont="1" applyBorder="1" applyAlignment="1" applyProtection="1">
      <alignment horizontal="center" vertical="center"/>
      <protection locked="0"/>
    </xf>
    <xf numFmtId="14" fontId="9" fillId="0" borderId="4" xfId="0" applyNumberFormat="1" applyFont="1" applyBorder="1" applyAlignment="1">
      <alignment horizontal="center" vertical="center" shrinkToFit="1"/>
    </xf>
    <xf numFmtId="14" fontId="9" fillId="0" borderId="2" xfId="0" applyNumberFormat="1" applyFont="1" applyBorder="1" applyAlignment="1">
      <alignment horizontal="center" vertical="center" shrinkToFit="1"/>
    </xf>
    <xf numFmtId="0" fontId="11" fillId="0" borderId="2" xfId="0" applyFont="1" applyBorder="1" applyAlignment="1">
      <alignment vertical="center" shrinkToFit="1"/>
    </xf>
    <xf numFmtId="0" fontId="11" fillId="0" borderId="3" xfId="0" applyFont="1" applyBorder="1" applyAlignment="1">
      <alignment vertical="center" shrinkToFit="1"/>
    </xf>
    <xf numFmtId="6" fontId="11" fillId="0" borderId="4" xfId="1" applyFont="1" applyBorder="1" applyAlignment="1" applyProtection="1">
      <alignment vertical="center" shrinkToFit="1"/>
    </xf>
    <xf numFmtId="6" fontId="11" fillId="0" borderId="2" xfId="1" applyFont="1" applyBorder="1" applyAlignment="1" applyProtection="1">
      <alignment vertical="center" shrinkToFit="1"/>
    </xf>
    <xf numFmtId="6" fontId="11" fillId="0" borderId="3" xfId="1" applyFont="1" applyBorder="1" applyAlignment="1" applyProtection="1">
      <alignment vertical="center" shrinkToFit="1"/>
    </xf>
    <xf numFmtId="6" fontId="11" fillId="0" borderId="4" xfId="1" applyFont="1" applyBorder="1" applyAlignment="1" applyProtection="1">
      <alignment horizontal="center" vertical="center" shrinkToFit="1"/>
    </xf>
    <xf numFmtId="6" fontId="11" fillId="0" borderId="2" xfId="1" applyFont="1" applyBorder="1" applyAlignment="1" applyProtection="1">
      <alignment horizontal="center" vertical="center" shrinkToFit="1"/>
    </xf>
    <xf numFmtId="0" fontId="11" fillId="0" borderId="1" xfId="0" applyFont="1" applyBorder="1" applyAlignment="1">
      <alignment horizontal="center" vertical="center" textRotation="255" shrinkToFit="1"/>
    </xf>
    <xf numFmtId="0" fontId="11" fillId="6" borderId="2" xfId="0" applyFont="1" applyFill="1" applyBorder="1" applyAlignment="1">
      <alignment vertical="center" shrinkToFit="1"/>
    </xf>
    <xf numFmtId="0" fontId="11" fillId="6" borderId="3" xfId="0" applyFont="1" applyFill="1" applyBorder="1" applyAlignment="1">
      <alignment vertical="center" shrinkToFit="1"/>
    </xf>
    <xf numFmtId="6" fontId="11" fillId="6" borderId="4" xfId="1" applyFont="1" applyFill="1" applyBorder="1" applyAlignment="1" applyProtection="1">
      <alignment vertical="center" shrinkToFit="1"/>
    </xf>
    <xf numFmtId="6" fontId="11" fillId="6" borderId="2" xfId="1" applyFont="1" applyFill="1" applyBorder="1" applyAlignment="1" applyProtection="1">
      <alignment vertical="center" shrinkToFit="1"/>
    </xf>
    <xf numFmtId="6" fontId="11" fillId="6" borderId="3" xfId="1" applyFont="1" applyFill="1" applyBorder="1" applyAlignment="1" applyProtection="1">
      <alignment vertical="center" shrinkToFit="1"/>
    </xf>
    <xf numFmtId="6" fontId="11" fillId="6" borderId="4" xfId="1" applyFont="1" applyFill="1" applyBorder="1" applyAlignment="1" applyProtection="1">
      <alignment horizontal="center" vertical="center" shrinkToFit="1"/>
    </xf>
    <xf numFmtId="6" fontId="11" fillId="6" borderId="2" xfId="1" applyFont="1" applyFill="1" applyBorder="1" applyAlignment="1" applyProtection="1">
      <alignment horizontal="center" vertical="center" shrinkToFit="1"/>
    </xf>
    <xf numFmtId="6" fontId="11" fillId="0" borderId="4" xfId="1" applyFont="1" applyFill="1" applyBorder="1" applyAlignment="1" applyProtection="1">
      <alignment vertical="center" shrinkToFit="1"/>
    </xf>
    <xf numFmtId="6" fontId="11" fillId="0" borderId="2" xfId="1" applyFont="1" applyFill="1" applyBorder="1" applyAlignment="1" applyProtection="1">
      <alignment vertical="center" shrinkToFit="1"/>
    </xf>
    <xf numFmtId="6" fontId="11" fillId="0" borderId="3" xfId="1" applyFont="1" applyFill="1" applyBorder="1" applyAlignment="1" applyProtection="1">
      <alignment vertical="center" shrinkToFit="1"/>
    </xf>
    <xf numFmtId="0" fontId="11" fillId="0" borderId="4" xfId="0" applyFont="1" applyBorder="1" applyAlignment="1">
      <alignment horizontal="center" vertical="center" wrapText="1"/>
    </xf>
    <xf numFmtId="0" fontId="11" fillId="0" borderId="2" xfId="0" applyFont="1" applyBorder="1" applyAlignment="1">
      <alignment horizontal="center" vertical="center"/>
    </xf>
    <xf numFmtId="0" fontId="11" fillId="0" borderId="4" xfId="0" applyFont="1" applyBorder="1" applyAlignment="1">
      <alignment horizontal="center" vertical="center"/>
    </xf>
    <xf numFmtId="0" fontId="11" fillId="5" borderId="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3" xfId="0" applyFont="1" applyFill="1" applyBorder="1" applyAlignment="1">
      <alignment horizontal="center" vertical="center"/>
    </xf>
    <xf numFmtId="6" fontId="11" fillId="6" borderId="4" xfId="1" applyFont="1" applyFill="1" applyBorder="1" applyAlignment="1">
      <alignment horizontal="right" vertical="center"/>
    </xf>
    <xf numFmtId="6" fontId="11" fillId="6" borderId="2" xfId="1" applyFont="1" applyFill="1" applyBorder="1" applyAlignment="1">
      <alignment horizontal="right" vertical="center"/>
    </xf>
    <xf numFmtId="6" fontId="11" fillId="6" borderId="3" xfId="1" applyFont="1" applyFill="1" applyBorder="1" applyAlignment="1">
      <alignment horizontal="right" vertical="center"/>
    </xf>
    <xf numFmtId="6" fontId="11" fillId="0" borderId="4" xfId="1" applyFont="1" applyFill="1" applyBorder="1" applyAlignment="1">
      <alignment horizontal="right" vertical="center"/>
    </xf>
    <xf numFmtId="6" fontId="11" fillId="0" borderId="2" xfId="1" applyFont="1" applyFill="1" applyBorder="1" applyAlignment="1">
      <alignment horizontal="right" vertical="center"/>
    </xf>
    <xf numFmtId="6" fontId="11" fillId="0" borderId="3" xfId="1" applyFont="1" applyFill="1" applyBorder="1" applyAlignment="1">
      <alignment horizontal="right" vertical="center"/>
    </xf>
    <xf numFmtId="6" fontId="9" fillId="6" borderId="4" xfId="1" applyFont="1" applyFill="1" applyBorder="1" applyAlignment="1" applyProtection="1">
      <alignment horizontal="center" vertical="center" shrinkToFit="1"/>
    </xf>
    <xf numFmtId="6" fontId="9" fillId="6" borderId="2" xfId="1" applyFont="1" applyFill="1" applyBorder="1" applyAlignment="1" applyProtection="1">
      <alignment horizontal="center" vertical="center" shrinkToFit="1"/>
    </xf>
    <xf numFmtId="6" fontId="9" fillId="6" borderId="3" xfId="1" applyFont="1" applyFill="1" applyBorder="1" applyAlignment="1" applyProtection="1">
      <alignment horizontal="center" vertical="center" shrinkToFit="1"/>
    </xf>
    <xf numFmtId="0" fontId="11" fillId="0" borderId="11" xfId="0" applyFont="1" applyBorder="1" applyAlignment="1" applyProtection="1">
      <alignment horizontal="center" vertical="center"/>
      <protection locked="0"/>
    </xf>
    <xf numFmtId="0" fontId="11" fillId="0" borderId="2" xfId="0" applyFont="1" applyBorder="1" applyAlignment="1">
      <alignment horizontal="center" vertical="center" shrinkToFit="1"/>
    </xf>
    <xf numFmtId="0" fontId="11" fillId="0" borderId="4" xfId="0" applyFont="1" applyBorder="1" applyAlignment="1">
      <alignment horizontal="left" vertical="center"/>
    </xf>
    <xf numFmtId="0" fontId="11" fillId="0" borderId="2" xfId="0" applyFont="1" applyBorder="1" applyAlignment="1">
      <alignment horizontal="left" vertical="center"/>
    </xf>
    <xf numFmtId="0" fontId="11" fillId="0" borderId="4" xfId="1" applyNumberFormat="1" applyFont="1" applyBorder="1" applyAlignment="1" applyProtection="1">
      <alignment vertical="center" shrinkToFit="1"/>
    </xf>
    <xf numFmtId="0" fontId="11" fillId="0" borderId="0" xfId="0" applyFont="1" applyAlignment="1" applyProtection="1">
      <alignment horizontal="center" vertical="center"/>
      <protection locked="0"/>
    </xf>
    <xf numFmtId="14" fontId="11" fillId="0" borderId="11" xfId="0" applyNumberFormat="1" applyFont="1" applyBorder="1" applyAlignment="1" applyProtection="1">
      <alignment horizontal="center" vertical="center" shrinkToFit="1"/>
      <protection locked="0"/>
    </xf>
    <xf numFmtId="0" fontId="11" fillId="0" borderId="4" xfId="0" applyFont="1" applyBorder="1">
      <alignment vertical="center"/>
    </xf>
    <xf numFmtId="0" fontId="11" fillId="0" borderId="2" xfId="0" applyFont="1" applyBorder="1">
      <alignment vertical="center"/>
    </xf>
  </cellXfs>
  <cellStyles count="12">
    <cellStyle name="通貨" xfId="1" builtinId="7"/>
    <cellStyle name="通貨 2" xfId="2" xr:uid="{00000000-0005-0000-0000-000002000000}"/>
    <cellStyle name="通貨 2 2" xfId="3" xr:uid="{00000000-0005-0000-0000-000003000000}"/>
    <cellStyle name="通貨 2 2 2" xfId="4" xr:uid="{00000000-0005-0000-0000-000004000000}"/>
    <cellStyle name="通貨 2 3" xfId="5" xr:uid="{00000000-0005-0000-0000-000005000000}"/>
    <cellStyle name="通貨 3" xfId="6" xr:uid="{00000000-0005-0000-0000-000006000000}"/>
    <cellStyle name="通貨 3 2" xfId="7" xr:uid="{00000000-0005-0000-0000-000007000000}"/>
    <cellStyle name="通貨 4" xfId="8" xr:uid="{00000000-0005-0000-0000-000008000000}"/>
    <cellStyle name="通貨 5" xfId="9" xr:uid="{00000000-0005-0000-0000-000009000000}"/>
    <cellStyle name="標準" xfId="0" builtinId="0"/>
    <cellStyle name="標準 2" xfId="10" xr:uid="{00000000-0005-0000-0000-00000B000000}"/>
    <cellStyle name="標準 3" xfId="11" xr:uid="{00000000-0005-0000-0000-00000C000000}"/>
  </cellStyles>
  <dxfs count="84">
    <dxf>
      <fill>
        <patternFill>
          <bgColor theme="8"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ill>
        <patternFill>
          <bgColor theme="8"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BB3E62-F18A-4C06-84EE-7603ED5B879B}">
  <dimension ref="A1:AF41"/>
  <sheetViews>
    <sheetView zoomScaleNormal="100" zoomScaleSheetLayoutView="100" workbookViewId="0">
      <selection activeCell="U5" sqref="U5"/>
    </sheetView>
  </sheetViews>
  <sheetFormatPr defaultRowHeight="27.75" customHeight="1" x14ac:dyDescent="0.15"/>
  <cols>
    <col min="1" max="1" width="4.125" style="209" customWidth="1"/>
    <col min="2" max="2" width="17.625" style="119" customWidth="1"/>
    <col min="3" max="4" width="4.375" style="209" customWidth="1"/>
    <col min="5" max="5" width="17.625" style="209" customWidth="1"/>
    <col min="6" max="7" width="4.375" style="209" customWidth="1"/>
    <col min="8" max="8" width="17.625" style="209" customWidth="1"/>
    <col min="9" max="10" width="4.375" style="209" customWidth="1"/>
    <col min="11" max="11" width="17.625" style="209" customWidth="1"/>
    <col min="12" max="13" width="4.375" style="209" customWidth="1"/>
    <col min="14" max="14" width="17.625" style="209" customWidth="1"/>
    <col min="15" max="15" width="4.375" style="209" customWidth="1"/>
    <col min="16" max="16" width="3" style="161" customWidth="1"/>
    <col min="17" max="17" width="7.25" style="117" customWidth="1"/>
    <col min="18" max="20" width="7.25" customWidth="1"/>
    <col min="21" max="24" width="7.375" customWidth="1"/>
    <col min="168" max="168" width="4.25" customWidth="1"/>
    <col min="169" max="169" width="4.125" customWidth="1"/>
    <col min="170" max="170" width="17.625" customWidth="1"/>
    <col min="171" max="172" width="4.625" customWidth="1"/>
    <col min="173" max="173" width="17.625" customWidth="1"/>
    <col min="174" max="175" width="4.625" customWidth="1"/>
    <col min="176" max="176" width="17.625" customWidth="1"/>
    <col min="177" max="178" width="4.625" customWidth="1"/>
    <col min="179" max="179" width="17.625" customWidth="1"/>
    <col min="180" max="181" width="4.625" customWidth="1"/>
    <col min="182" max="182" width="17.625" customWidth="1"/>
    <col min="183" max="183" width="4.625" customWidth="1"/>
    <col min="184" max="184" width="0" hidden="1" customWidth="1"/>
    <col min="185" max="185" width="1" customWidth="1"/>
    <col min="186" max="186" width="6" customWidth="1"/>
    <col min="187" max="210" width="4.5" customWidth="1"/>
    <col min="211" max="212" width="4" customWidth="1"/>
    <col min="213" max="218" width="3.625" customWidth="1"/>
    <col min="219" max="222" width="5.875" customWidth="1"/>
    <col min="223" max="241" width="3.625" customWidth="1"/>
    <col min="424" max="424" width="4.25" customWidth="1"/>
    <col min="425" max="425" width="4.125" customWidth="1"/>
    <col min="426" max="426" width="17.625" customWidth="1"/>
    <col min="427" max="428" width="4.625" customWidth="1"/>
    <col min="429" max="429" width="17.625" customWidth="1"/>
    <col min="430" max="431" width="4.625" customWidth="1"/>
    <col min="432" max="432" width="17.625" customWidth="1"/>
    <col min="433" max="434" width="4.625" customWidth="1"/>
    <col min="435" max="435" width="17.625" customWidth="1"/>
    <col min="436" max="437" width="4.625" customWidth="1"/>
    <col min="438" max="438" width="17.625" customWidth="1"/>
    <col min="439" max="439" width="4.625" customWidth="1"/>
    <col min="440" max="440" width="0" hidden="1" customWidth="1"/>
    <col min="441" max="441" width="1" customWidth="1"/>
    <col min="442" max="442" width="6" customWidth="1"/>
    <col min="443" max="466" width="4.5" customWidth="1"/>
    <col min="467" max="468" width="4" customWidth="1"/>
    <col min="469" max="474" width="3.625" customWidth="1"/>
    <col min="475" max="478" width="5.875" customWidth="1"/>
    <col min="479" max="497" width="3.625" customWidth="1"/>
    <col min="680" max="680" width="4.25" customWidth="1"/>
    <col min="681" max="681" width="4.125" customWidth="1"/>
    <col min="682" max="682" width="17.625" customWidth="1"/>
    <col min="683" max="684" width="4.625" customWidth="1"/>
    <col min="685" max="685" width="17.625" customWidth="1"/>
    <col min="686" max="687" width="4.625" customWidth="1"/>
    <col min="688" max="688" width="17.625" customWidth="1"/>
    <col min="689" max="690" width="4.625" customWidth="1"/>
    <col min="691" max="691" width="17.625" customWidth="1"/>
    <col min="692" max="693" width="4.625" customWidth="1"/>
    <col min="694" max="694" width="17.625" customWidth="1"/>
    <col min="695" max="695" width="4.625" customWidth="1"/>
    <col min="696" max="696" width="0" hidden="1" customWidth="1"/>
    <col min="697" max="697" width="1" customWidth="1"/>
    <col min="698" max="698" width="6" customWidth="1"/>
    <col min="699" max="722" width="4.5" customWidth="1"/>
    <col min="723" max="724" width="4" customWidth="1"/>
    <col min="725" max="730" width="3.625" customWidth="1"/>
    <col min="731" max="734" width="5.875" customWidth="1"/>
    <col min="735" max="753" width="3.625" customWidth="1"/>
    <col min="936" max="936" width="4.25" customWidth="1"/>
    <col min="937" max="937" width="4.125" customWidth="1"/>
    <col min="938" max="938" width="17.625" customWidth="1"/>
    <col min="939" max="940" width="4.625" customWidth="1"/>
    <col min="941" max="941" width="17.625" customWidth="1"/>
    <col min="942" max="943" width="4.625" customWidth="1"/>
    <col min="944" max="944" width="17.625" customWidth="1"/>
    <col min="945" max="946" width="4.625" customWidth="1"/>
    <col min="947" max="947" width="17.625" customWidth="1"/>
    <col min="948" max="949" width="4.625" customWidth="1"/>
    <col min="950" max="950" width="17.625" customWidth="1"/>
    <col min="951" max="951" width="4.625" customWidth="1"/>
    <col min="952" max="952" width="0" hidden="1" customWidth="1"/>
    <col min="953" max="953" width="1" customWidth="1"/>
    <col min="954" max="954" width="6" customWidth="1"/>
    <col min="955" max="978" width="4.5" customWidth="1"/>
    <col min="979" max="980" width="4" customWidth="1"/>
    <col min="981" max="986" width="3.625" customWidth="1"/>
    <col min="987" max="990" width="5.875" customWidth="1"/>
    <col min="991" max="1009" width="3.625" customWidth="1"/>
    <col min="1192" max="1192" width="4.25" customWidth="1"/>
    <col min="1193" max="1193" width="4.125" customWidth="1"/>
    <col min="1194" max="1194" width="17.625" customWidth="1"/>
    <col min="1195" max="1196" width="4.625" customWidth="1"/>
    <col min="1197" max="1197" width="17.625" customWidth="1"/>
    <col min="1198" max="1199" width="4.625" customWidth="1"/>
    <col min="1200" max="1200" width="17.625" customWidth="1"/>
    <col min="1201" max="1202" width="4.625" customWidth="1"/>
    <col min="1203" max="1203" width="17.625" customWidth="1"/>
    <col min="1204" max="1205" width="4.625" customWidth="1"/>
    <col min="1206" max="1206" width="17.625" customWidth="1"/>
    <col min="1207" max="1207" width="4.625" customWidth="1"/>
    <col min="1208" max="1208" width="0" hidden="1" customWidth="1"/>
    <col min="1209" max="1209" width="1" customWidth="1"/>
    <col min="1210" max="1210" width="6" customWidth="1"/>
    <col min="1211" max="1234" width="4.5" customWidth="1"/>
    <col min="1235" max="1236" width="4" customWidth="1"/>
    <col min="1237" max="1242" width="3.625" customWidth="1"/>
    <col min="1243" max="1246" width="5.875" customWidth="1"/>
    <col min="1247" max="1265" width="3.625" customWidth="1"/>
    <col min="1448" max="1448" width="4.25" customWidth="1"/>
    <col min="1449" max="1449" width="4.125" customWidth="1"/>
    <col min="1450" max="1450" width="17.625" customWidth="1"/>
    <col min="1451" max="1452" width="4.625" customWidth="1"/>
    <col min="1453" max="1453" width="17.625" customWidth="1"/>
    <col min="1454" max="1455" width="4.625" customWidth="1"/>
    <col min="1456" max="1456" width="17.625" customWidth="1"/>
    <col min="1457" max="1458" width="4.625" customWidth="1"/>
    <col min="1459" max="1459" width="17.625" customWidth="1"/>
    <col min="1460" max="1461" width="4.625" customWidth="1"/>
    <col min="1462" max="1462" width="17.625" customWidth="1"/>
    <col min="1463" max="1463" width="4.625" customWidth="1"/>
    <col min="1464" max="1464" width="0" hidden="1" customWidth="1"/>
    <col min="1465" max="1465" width="1" customWidth="1"/>
    <col min="1466" max="1466" width="6" customWidth="1"/>
    <col min="1467" max="1490" width="4.5" customWidth="1"/>
    <col min="1491" max="1492" width="4" customWidth="1"/>
    <col min="1493" max="1498" width="3.625" customWidth="1"/>
    <col min="1499" max="1502" width="5.875" customWidth="1"/>
    <col min="1503" max="1521" width="3.625" customWidth="1"/>
    <col min="1704" max="1704" width="4.25" customWidth="1"/>
    <col min="1705" max="1705" width="4.125" customWidth="1"/>
    <col min="1706" max="1706" width="17.625" customWidth="1"/>
    <col min="1707" max="1708" width="4.625" customWidth="1"/>
    <col min="1709" max="1709" width="17.625" customWidth="1"/>
    <col min="1710" max="1711" width="4.625" customWidth="1"/>
    <col min="1712" max="1712" width="17.625" customWidth="1"/>
    <col min="1713" max="1714" width="4.625" customWidth="1"/>
    <col min="1715" max="1715" width="17.625" customWidth="1"/>
    <col min="1716" max="1717" width="4.625" customWidth="1"/>
    <col min="1718" max="1718" width="17.625" customWidth="1"/>
    <col min="1719" max="1719" width="4.625" customWidth="1"/>
    <col min="1720" max="1720" width="0" hidden="1" customWidth="1"/>
    <col min="1721" max="1721" width="1" customWidth="1"/>
    <col min="1722" max="1722" width="6" customWidth="1"/>
    <col min="1723" max="1746" width="4.5" customWidth="1"/>
    <col min="1747" max="1748" width="4" customWidth="1"/>
    <col min="1749" max="1754" width="3.625" customWidth="1"/>
    <col min="1755" max="1758" width="5.875" customWidth="1"/>
    <col min="1759" max="1777" width="3.625" customWidth="1"/>
    <col min="1960" max="1960" width="4.25" customWidth="1"/>
    <col min="1961" max="1961" width="4.125" customWidth="1"/>
    <col min="1962" max="1962" width="17.625" customWidth="1"/>
    <col min="1963" max="1964" width="4.625" customWidth="1"/>
    <col min="1965" max="1965" width="17.625" customWidth="1"/>
    <col min="1966" max="1967" width="4.625" customWidth="1"/>
    <col min="1968" max="1968" width="17.625" customWidth="1"/>
    <col min="1969" max="1970" width="4.625" customWidth="1"/>
    <col min="1971" max="1971" width="17.625" customWidth="1"/>
    <col min="1972" max="1973" width="4.625" customWidth="1"/>
    <col min="1974" max="1974" width="17.625" customWidth="1"/>
    <col min="1975" max="1975" width="4.625" customWidth="1"/>
    <col min="1976" max="1976" width="0" hidden="1" customWidth="1"/>
    <col min="1977" max="1977" width="1" customWidth="1"/>
    <col min="1978" max="1978" width="6" customWidth="1"/>
    <col min="1979" max="2002" width="4.5" customWidth="1"/>
    <col min="2003" max="2004" width="4" customWidth="1"/>
    <col min="2005" max="2010" width="3.625" customWidth="1"/>
    <col min="2011" max="2014" width="5.875" customWidth="1"/>
    <col min="2015" max="2033" width="3.625" customWidth="1"/>
    <col min="2216" max="2216" width="4.25" customWidth="1"/>
    <col min="2217" max="2217" width="4.125" customWidth="1"/>
    <col min="2218" max="2218" width="17.625" customWidth="1"/>
    <col min="2219" max="2220" width="4.625" customWidth="1"/>
    <col min="2221" max="2221" width="17.625" customWidth="1"/>
    <col min="2222" max="2223" width="4.625" customWidth="1"/>
    <col min="2224" max="2224" width="17.625" customWidth="1"/>
    <col min="2225" max="2226" width="4.625" customWidth="1"/>
    <col min="2227" max="2227" width="17.625" customWidth="1"/>
    <col min="2228" max="2229" width="4.625" customWidth="1"/>
    <col min="2230" max="2230" width="17.625" customWidth="1"/>
    <col min="2231" max="2231" width="4.625" customWidth="1"/>
    <col min="2232" max="2232" width="0" hidden="1" customWidth="1"/>
    <col min="2233" max="2233" width="1" customWidth="1"/>
    <col min="2234" max="2234" width="6" customWidth="1"/>
    <col min="2235" max="2258" width="4.5" customWidth="1"/>
    <col min="2259" max="2260" width="4" customWidth="1"/>
    <col min="2261" max="2266" width="3.625" customWidth="1"/>
    <col min="2267" max="2270" width="5.875" customWidth="1"/>
    <col min="2271" max="2289" width="3.625" customWidth="1"/>
    <col min="2472" max="2472" width="4.25" customWidth="1"/>
    <col min="2473" max="2473" width="4.125" customWidth="1"/>
    <col min="2474" max="2474" width="17.625" customWidth="1"/>
    <col min="2475" max="2476" width="4.625" customWidth="1"/>
    <col min="2477" max="2477" width="17.625" customWidth="1"/>
    <col min="2478" max="2479" width="4.625" customWidth="1"/>
    <col min="2480" max="2480" width="17.625" customWidth="1"/>
    <col min="2481" max="2482" width="4.625" customWidth="1"/>
    <col min="2483" max="2483" width="17.625" customWidth="1"/>
    <col min="2484" max="2485" width="4.625" customWidth="1"/>
    <col min="2486" max="2486" width="17.625" customWidth="1"/>
    <col min="2487" max="2487" width="4.625" customWidth="1"/>
    <col min="2488" max="2488" width="0" hidden="1" customWidth="1"/>
    <col min="2489" max="2489" width="1" customWidth="1"/>
    <col min="2490" max="2490" width="6" customWidth="1"/>
    <col min="2491" max="2514" width="4.5" customWidth="1"/>
    <col min="2515" max="2516" width="4" customWidth="1"/>
    <col min="2517" max="2522" width="3.625" customWidth="1"/>
    <col min="2523" max="2526" width="5.875" customWidth="1"/>
    <col min="2527" max="2545" width="3.625" customWidth="1"/>
    <col min="2728" max="2728" width="4.25" customWidth="1"/>
    <col min="2729" max="2729" width="4.125" customWidth="1"/>
    <col min="2730" max="2730" width="17.625" customWidth="1"/>
    <col min="2731" max="2732" width="4.625" customWidth="1"/>
    <col min="2733" max="2733" width="17.625" customWidth="1"/>
    <col min="2734" max="2735" width="4.625" customWidth="1"/>
    <col min="2736" max="2736" width="17.625" customWidth="1"/>
    <col min="2737" max="2738" width="4.625" customWidth="1"/>
    <col min="2739" max="2739" width="17.625" customWidth="1"/>
    <col min="2740" max="2741" width="4.625" customWidth="1"/>
    <col min="2742" max="2742" width="17.625" customWidth="1"/>
    <col min="2743" max="2743" width="4.625" customWidth="1"/>
    <col min="2744" max="2744" width="0" hidden="1" customWidth="1"/>
    <col min="2745" max="2745" width="1" customWidth="1"/>
    <col min="2746" max="2746" width="6" customWidth="1"/>
    <col min="2747" max="2770" width="4.5" customWidth="1"/>
    <col min="2771" max="2772" width="4" customWidth="1"/>
    <col min="2773" max="2778" width="3.625" customWidth="1"/>
    <col min="2779" max="2782" width="5.875" customWidth="1"/>
    <col min="2783" max="2801" width="3.625" customWidth="1"/>
    <col min="2984" max="2984" width="4.25" customWidth="1"/>
    <col min="2985" max="2985" width="4.125" customWidth="1"/>
    <col min="2986" max="2986" width="17.625" customWidth="1"/>
    <col min="2987" max="2988" width="4.625" customWidth="1"/>
    <col min="2989" max="2989" width="17.625" customWidth="1"/>
    <col min="2990" max="2991" width="4.625" customWidth="1"/>
    <col min="2992" max="2992" width="17.625" customWidth="1"/>
    <col min="2993" max="2994" width="4.625" customWidth="1"/>
    <col min="2995" max="2995" width="17.625" customWidth="1"/>
    <col min="2996" max="2997" width="4.625" customWidth="1"/>
    <col min="2998" max="2998" width="17.625" customWidth="1"/>
    <col min="2999" max="2999" width="4.625" customWidth="1"/>
    <col min="3000" max="3000" width="0" hidden="1" customWidth="1"/>
    <col min="3001" max="3001" width="1" customWidth="1"/>
    <col min="3002" max="3002" width="6" customWidth="1"/>
    <col min="3003" max="3026" width="4.5" customWidth="1"/>
    <col min="3027" max="3028" width="4" customWidth="1"/>
    <col min="3029" max="3034" width="3.625" customWidth="1"/>
    <col min="3035" max="3038" width="5.875" customWidth="1"/>
    <col min="3039" max="3057" width="3.625" customWidth="1"/>
    <col min="3240" max="3240" width="4.25" customWidth="1"/>
    <col min="3241" max="3241" width="4.125" customWidth="1"/>
    <col min="3242" max="3242" width="17.625" customWidth="1"/>
    <col min="3243" max="3244" width="4.625" customWidth="1"/>
    <col min="3245" max="3245" width="17.625" customWidth="1"/>
    <col min="3246" max="3247" width="4.625" customWidth="1"/>
    <col min="3248" max="3248" width="17.625" customWidth="1"/>
    <col min="3249" max="3250" width="4.625" customWidth="1"/>
    <col min="3251" max="3251" width="17.625" customWidth="1"/>
    <col min="3252" max="3253" width="4.625" customWidth="1"/>
    <col min="3254" max="3254" width="17.625" customWidth="1"/>
    <col min="3255" max="3255" width="4.625" customWidth="1"/>
    <col min="3256" max="3256" width="0" hidden="1" customWidth="1"/>
    <col min="3257" max="3257" width="1" customWidth="1"/>
    <col min="3258" max="3258" width="6" customWidth="1"/>
    <col min="3259" max="3282" width="4.5" customWidth="1"/>
    <col min="3283" max="3284" width="4" customWidth="1"/>
    <col min="3285" max="3290" width="3.625" customWidth="1"/>
    <col min="3291" max="3294" width="5.875" customWidth="1"/>
    <col min="3295" max="3313" width="3.625" customWidth="1"/>
    <col min="3496" max="3496" width="4.25" customWidth="1"/>
    <col min="3497" max="3497" width="4.125" customWidth="1"/>
    <col min="3498" max="3498" width="17.625" customWidth="1"/>
    <col min="3499" max="3500" width="4.625" customWidth="1"/>
    <col min="3501" max="3501" width="17.625" customWidth="1"/>
    <col min="3502" max="3503" width="4.625" customWidth="1"/>
    <col min="3504" max="3504" width="17.625" customWidth="1"/>
    <col min="3505" max="3506" width="4.625" customWidth="1"/>
    <col min="3507" max="3507" width="17.625" customWidth="1"/>
    <col min="3508" max="3509" width="4.625" customWidth="1"/>
    <col min="3510" max="3510" width="17.625" customWidth="1"/>
    <col min="3511" max="3511" width="4.625" customWidth="1"/>
    <col min="3512" max="3512" width="0" hidden="1" customWidth="1"/>
    <col min="3513" max="3513" width="1" customWidth="1"/>
    <col min="3514" max="3514" width="6" customWidth="1"/>
    <col min="3515" max="3538" width="4.5" customWidth="1"/>
    <col min="3539" max="3540" width="4" customWidth="1"/>
    <col min="3541" max="3546" width="3.625" customWidth="1"/>
    <col min="3547" max="3550" width="5.875" customWidth="1"/>
    <col min="3551" max="3569" width="3.625" customWidth="1"/>
    <col min="3752" max="3752" width="4.25" customWidth="1"/>
    <col min="3753" max="3753" width="4.125" customWidth="1"/>
    <col min="3754" max="3754" width="17.625" customWidth="1"/>
    <col min="3755" max="3756" width="4.625" customWidth="1"/>
    <col min="3757" max="3757" width="17.625" customWidth="1"/>
    <col min="3758" max="3759" width="4.625" customWidth="1"/>
    <col min="3760" max="3760" width="17.625" customWidth="1"/>
    <col min="3761" max="3762" width="4.625" customWidth="1"/>
    <col min="3763" max="3763" width="17.625" customWidth="1"/>
    <col min="3764" max="3765" width="4.625" customWidth="1"/>
    <col min="3766" max="3766" width="17.625" customWidth="1"/>
    <col min="3767" max="3767" width="4.625" customWidth="1"/>
    <col min="3768" max="3768" width="0" hidden="1" customWidth="1"/>
    <col min="3769" max="3769" width="1" customWidth="1"/>
    <col min="3770" max="3770" width="6" customWidth="1"/>
    <col min="3771" max="3794" width="4.5" customWidth="1"/>
    <col min="3795" max="3796" width="4" customWidth="1"/>
    <col min="3797" max="3802" width="3.625" customWidth="1"/>
    <col min="3803" max="3806" width="5.875" customWidth="1"/>
    <col min="3807" max="3825" width="3.625" customWidth="1"/>
    <col min="4008" max="4008" width="4.25" customWidth="1"/>
    <col min="4009" max="4009" width="4.125" customWidth="1"/>
    <col min="4010" max="4010" width="17.625" customWidth="1"/>
    <col min="4011" max="4012" width="4.625" customWidth="1"/>
    <col min="4013" max="4013" width="17.625" customWidth="1"/>
    <col min="4014" max="4015" width="4.625" customWidth="1"/>
    <col min="4016" max="4016" width="17.625" customWidth="1"/>
    <col min="4017" max="4018" width="4.625" customWidth="1"/>
    <col min="4019" max="4019" width="17.625" customWidth="1"/>
    <col min="4020" max="4021" width="4.625" customWidth="1"/>
    <col min="4022" max="4022" width="17.625" customWidth="1"/>
    <col min="4023" max="4023" width="4.625" customWidth="1"/>
    <col min="4024" max="4024" width="0" hidden="1" customWidth="1"/>
    <col min="4025" max="4025" width="1" customWidth="1"/>
    <col min="4026" max="4026" width="6" customWidth="1"/>
    <col min="4027" max="4050" width="4.5" customWidth="1"/>
    <col min="4051" max="4052" width="4" customWidth="1"/>
    <col min="4053" max="4058" width="3.625" customWidth="1"/>
    <col min="4059" max="4062" width="5.875" customWidth="1"/>
    <col min="4063" max="4081" width="3.625" customWidth="1"/>
    <col min="4264" max="4264" width="4.25" customWidth="1"/>
    <col min="4265" max="4265" width="4.125" customWidth="1"/>
    <col min="4266" max="4266" width="17.625" customWidth="1"/>
    <col min="4267" max="4268" width="4.625" customWidth="1"/>
    <col min="4269" max="4269" width="17.625" customWidth="1"/>
    <col min="4270" max="4271" width="4.625" customWidth="1"/>
    <col min="4272" max="4272" width="17.625" customWidth="1"/>
    <col min="4273" max="4274" width="4.625" customWidth="1"/>
    <col min="4275" max="4275" width="17.625" customWidth="1"/>
    <col min="4276" max="4277" width="4.625" customWidth="1"/>
    <col min="4278" max="4278" width="17.625" customWidth="1"/>
    <col min="4279" max="4279" width="4.625" customWidth="1"/>
    <col min="4280" max="4280" width="0" hidden="1" customWidth="1"/>
    <col min="4281" max="4281" width="1" customWidth="1"/>
    <col min="4282" max="4282" width="6" customWidth="1"/>
    <col min="4283" max="4306" width="4.5" customWidth="1"/>
    <col min="4307" max="4308" width="4" customWidth="1"/>
    <col min="4309" max="4314" width="3.625" customWidth="1"/>
    <col min="4315" max="4318" width="5.875" customWidth="1"/>
    <col min="4319" max="4337" width="3.625" customWidth="1"/>
    <col min="4520" max="4520" width="4.25" customWidth="1"/>
    <col min="4521" max="4521" width="4.125" customWidth="1"/>
    <col min="4522" max="4522" width="17.625" customWidth="1"/>
    <col min="4523" max="4524" width="4.625" customWidth="1"/>
    <col min="4525" max="4525" width="17.625" customWidth="1"/>
    <col min="4526" max="4527" width="4.625" customWidth="1"/>
    <col min="4528" max="4528" width="17.625" customWidth="1"/>
    <col min="4529" max="4530" width="4.625" customWidth="1"/>
    <col min="4531" max="4531" width="17.625" customWidth="1"/>
    <col min="4532" max="4533" width="4.625" customWidth="1"/>
    <col min="4534" max="4534" width="17.625" customWidth="1"/>
    <col min="4535" max="4535" width="4.625" customWidth="1"/>
    <col min="4536" max="4536" width="0" hidden="1" customWidth="1"/>
    <col min="4537" max="4537" width="1" customWidth="1"/>
    <col min="4538" max="4538" width="6" customWidth="1"/>
    <col min="4539" max="4562" width="4.5" customWidth="1"/>
    <col min="4563" max="4564" width="4" customWidth="1"/>
    <col min="4565" max="4570" width="3.625" customWidth="1"/>
    <col min="4571" max="4574" width="5.875" customWidth="1"/>
    <col min="4575" max="4593" width="3.625" customWidth="1"/>
    <col min="4776" max="4776" width="4.25" customWidth="1"/>
    <col min="4777" max="4777" width="4.125" customWidth="1"/>
    <col min="4778" max="4778" width="17.625" customWidth="1"/>
    <col min="4779" max="4780" width="4.625" customWidth="1"/>
    <col min="4781" max="4781" width="17.625" customWidth="1"/>
    <col min="4782" max="4783" width="4.625" customWidth="1"/>
    <col min="4784" max="4784" width="17.625" customWidth="1"/>
    <col min="4785" max="4786" width="4.625" customWidth="1"/>
    <col min="4787" max="4787" width="17.625" customWidth="1"/>
    <col min="4788" max="4789" width="4.625" customWidth="1"/>
    <col min="4790" max="4790" width="17.625" customWidth="1"/>
    <col min="4791" max="4791" width="4.625" customWidth="1"/>
    <col min="4792" max="4792" width="0" hidden="1" customWidth="1"/>
    <col min="4793" max="4793" width="1" customWidth="1"/>
    <col min="4794" max="4794" width="6" customWidth="1"/>
    <col min="4795" max="4818" width="4.5" customWidth="1"/>
    <col min="4819" max="4820" width="4" customWidth="1"/>
    <col min="4821" max="4826" width="3.625" customWidth="1"/>
    <col min="4827" max="4830" width="5.875" customWidth="1"/>
    <col min="4831" max="4849" width="3.625" customWidth="1"/>
    <col min="5032" max="5032" width="4.25" customWidth="1"/>
    <col min="5033" max="5033" width="4.125" customWidth="1"/>
    <col min="5034" max="5034" width="17.625" customWidth="1"/>
    <col min="5035" max="5036" width="4.625" customWidth="1"/>
    <col min="5037" max="5037" width="17.625" customWidth="1"/>
    <col min="5038" max="5039" width="4.625" customWidth="1"/>
    <col min="5040" max="5040" width="17.625" customWidth="1"/>
    <col min="5041" max="5042" width="4.625" customWidth="1"/>
    <col min="5043" max="5043" width="17.625" customWidth="1"/>
    <col min="5044" max="5045" width="4.625" customWidth="1"/>
    <col min="5046" max="5046" width="17.625" customWidth="1"/>
    <col min="5047" max="5047" width="4.625" customWidth="1"/>
    <col min="5048" max="5048" width="0" hidden="1" customWidth="1"/>
    <col min="5049" max="5049" width="1" customWidth="1"/>
    <col min="5050" max="5050" width="6" customWidth="1"/>
    <col min="5051" max="5074" width="4.5" customWidth="1"/>
    <col min="5075" max="5076" width="4" customWidth="1"/>
    <col min="5077" max="5082" width="3.625" customWidth="1"/>
    <col min="5083" max="5086" width="5.875" customWidth="1"/>
    <col min="5087" max="5105" width="3.625" customWidth="1"/>
    <col min="5288" max="5288" width="4.25" customWidth="1"/>
    <col min="5289" max="5289" width="4.125" customWidth="1"/>
    <col min="5290" max="5290" width="17.625" customWidth="1"/>
    <col min="5291" max="5292" width="4.625" customWidth="1"/>
    <col min="5293" max="5293" width="17.625" customWidth="1"/>
    <col min="5294" max="5295" width="4.625" customWidth="1"/>
    <col min="5296" max="5296" width="17.625" customWidth="1"/>
    <col min="5297" max="5298" width="4.625" customWidth="1"/>
    <col min="5299" max="5299" width="17.625" customWidth="1"/>
    <col min="5300" max="5301" width="4.625" customWidth="1"/>
    <col min="5302" max="5302" width="17.625" customWidth="1"/>
    <col min="5303" max="5303" width="4.625" customWidth="1"/>
    <col min="5304" max="5304" width="0" hidden="1" customWidth="1"/>
    <col min="5305" max="5305" width="1" customWidth="1"/>
    <col min="5306" max="5306" width="6" customWidth="1"/>
    <col min="5307" max="5330" width="4.5" customWidth="1"/>
    <col min="5331" max="5332" width="4" customWidth="1"/>
    <col min="5333" max="5338" width="3.625" customWidth="1"/>
    <col min="5339" max="5342" width="5.875" customWidth="1"/>
    <col min="5343" max="5361" width="3.625" customWidth="1"/>
    <col min="5544" max="5544" width="4.25" customWidth="1"/>
    <col min="5545" max="5545" width="4.125" customWidth="1"/>
    <col min="5546" max="5546" width="17.625" customWidth="1"/>
    <col min="5547" max="5548" width="4.625" customWidth="1"/>
    <col min="5549" max="5549" width="17.625" customWidth="1"/>
    <col min="5550" max="5551" width="4.625" customWidth="1"/>
    <col min="5552" max="5552" width="17.625" customWidth="1"/>
    <col min="5553" max="5554" width="4.625" customWidth="1"/>
    <col min="5555" max="5555" width="17.625" customWidth="1"/>
    <col min="5556" max="5557" width="4.625" customWidth="1"/>
    <col min="5558" max="5558" width="17.625" customWidth="1"/>
    <col min="5559" max="5559" width="4.625" customWidth="1"/>
    <col min="5560" max="5560" width="0" hidden="1" customWidth="1"/>
    <col min="5561" max="5561" width="1" customWidth="1"/>
    <col min="5562" max="5562" width="6" customWidth="1"/>
    <col min="5563" max="5586" width="4.5" customWidth="1"/>
    <col min="5587" max="5588" width="4" customWidth="1"/>
    <col min="5589" max="5594" width="3.625" customWidth="1"/>
    <col min="5595" max="5598" width="5.875" customWidth="1"/>
    <col min="5599" max="5617" width="3.625" customWidth="1"/>
    <col min="5800" max="5800" width="4.25" customWidth="1"/>
    <col min="5801" max="5801" width="4.125" customWidth="1"/>
    <col min="5802" max="5802" width="17.625" customWidth="1"/>
    <col min="5803" max="5804" width="4.625" customWidth="1"/>
    <col min="5805" max="5805" width="17.625" customWidth="1"/>
    <col min="5806" max="5807" width="4.625" customWidth="1"/>
    <col min="5808" max="5808" width="17.625" customWidth="1"/>
    <col min="5809" max="5810" width="4.625" customWidth="1"/>
    <col min="5811" max="5811" width="17.625" customWidth="1"/>
    <col min="5812" max="5813" width="4.625" customWidth="1"/>
    <col min="5814" max="5814" width="17.625" customWidth="1"/>
    <col min="5815" max="5815" width="4.625" customWidth="1"/>
    <col min="5816" max="5816" width="0" hidden="1" customWidth="1"/>
    <col min="5817" max="5817" width="1" customWidth="1"/>
    <col min="5818" max="5818" width="6" customWidth="1"/>
    <col min="5819" max="5842" width="4.5" customWidth="1"/>
    <col min="5843" max="5844" width="4" customWidth="1"/>
    <col min="5845" max="5850" width="3.625" customWidth="1"/>
    <col min="5851" max="5854" width="5.875" customWidth="1"/>
    <col min="5855" max="5873" width="3.625" customWidth="1"/>
    <col min="6056" max="6056" width="4.25" customWidth="1"/>
    <col min="6057" max="6057" width="4.125" customWidth="1"/>
    <col min="6058" max="6058" width="17.625" customWidth="1"/>
    <col min="6059" max="6060" width="4.625" customWidth="1"/>
    <col min="6061" max="6061" width="17.625" customWidth="1"/>
    <col min="6062" max="6063" width="4.625" customWidth="1"/>
    <col min="6064" max="6064" width="17.625" customWidth="1"/>
    <col min="6065" max="6066" width="4.625" customWidth="1"/>
    <col min="6067" max="6067" width="17.625" customWidth="1"/>
    <col min="6068" max="6069" width="4.625" customWidth="1"/>
    <col min="6070" max="6070" width="17.625" customWidth="1"/>
    <col min="6071" max="6071" width="4.625" customWidth="1"/>
    <col min="6072" max="6072" width="0" hidden="1" customWidth="1"/>
    <col min="6073" max="6073" width="1" customWidth="1"/>
    <col min="6074" max="6074" width="6" customWidth="1"/>
    <col min="6075" max="6098" width="4.5" customWidth="1"/>
    <col min="6099" max="6100" width="4" customWidth="1"/>
    <col min="6101" max="6106" width="3.625" customWidth="1"/>
    <col min="6107" max="6110" width="5.875" customWidth="1"/>
    <col min="6111" max="6129" width="3.625" customWidth="1"/>
    <col min="6312" max="6312" width="4.25" customWidth="1"/>
    <col min="6313" max="6313" width="4.125" customWidth="1"/>
    <col min="6314" max="6314" width="17.625" customWidth="1"/>
    <col min="6315" max="6316" width="4.625" customWidth="1"/>
    <col min="6317" max="6317" width="17.625" customWidth="1"/>
    <col min="6318" max="6319" width="4.625" customWidth="1"/>
    <col min="6320" max="6320" width="17.625" customWidth="1"/>
    <col min="6321" max="6322" width="4.625" customWidth="1"/>
    <col min="6323" max="6323" width="17.625" customWidth="1"/>
    <col min="6324" max="6325" width="4.625" customWidth="1"/>
    <col min="6326" max="6326" width="17.625" customWidth="1"/>
    <col min="6327" max="6327" width="4.625" customWidth="1"/>
    <col min="6328" max="6328" width="0" hidden="1" customWidth="1"/>
    <col min="6329" max="6329" width="1" customWidth="1"/>
    <col min="6330" max="6330" width="6" customWidth="1"/>
    <col min="6331" max="6354" width="4.5" customWidth="1"/>
    <col min="6355" max="6356" width="4" customWidth="1"/>
    <col min="6357" max="6362" width="3.625" customWidth="1"/>
    <col min="6363" max="6366" width="5.875" customWidth="1"/>
    <col min="6367" max="6385" width="3.625" customWidth="1"/>
    <col min="6568" max="6568" width="4.25" customWidth="1"/>
    <col min="6569" max="6569" width="4.125" customWidth="1"/>
    <col min="6570" max="6570" width="17.625" customWidth="1"/>
    <col min="6571" max="6572" width="4.625" customWidth="1"/>
    <col min="6573" max="6573" width="17.625" customWidth="1"/>
    <col min="6574" max="6575" width="4.625" customWidth="1"/>
    <col min="6576" max="6576" width="17.625" customWidth="1"/>
    <col min="6577" max="6578" width="4.625" customWidth="1"/>
    <col min="6579" max="6579" width="17.625" customWidth="1"/>
    <col min="6580" max="6581" width="4.625" customWidth="1"/>
    <col min="6582" max="6582" width="17.625" customWidth="1"/>
    <col min="6583" max="6583" width="4.625" customWidth="1"/>
    <col min="6584" max="6584" width="0" hidden="1" customWidth="1"/>
    <col min="6585" max="6585" width="1" customWidth="1"/>
    <col min="6586" max="6586" width="6" customWidth="1"/>
    <col min="6587" max="6610" width="4.5" customWidth="1"/>
    <col min="6611" max="6612" width="4" customWidth="1"/>
    <col min="6613" max="6618" width="3.625" customWidth="1"/>
    <col min="6619" max="6622" width="5.875" customWidth="1"/>
    <col min="6623" max="6641" width="3.625" customWidth="1"/>
    <col min="6824" max="6824" width="4.25" customWidth="1"/>
    <col min="6825" max="6825" width="4.125" customWidth="1"/>
    <col min="6826" max="6826" width="17.625" customWidth="1"/>
    <col min="6827" max="6828" width="4.625" customWidth="1"/>
    <col min="6829" max="6829" width="17.625" customWidth="1"/>
    <col min="6830" max="6831" width="4.625" customWidth="1"/>
    <col min="6832" max="6832" width="17.625" customWidth="1"/>
    <col min="6833" max="6834" width="4.625" customWidth="1"/>
    <col min="6835" max="6835" width="17.625" customWidth="1"/>
    <col min="6836" max="6837" width="4.625" customWidth="1"/>
    <col min="6838" max="6838" width="17.625" customWidth="1"/>
    <col min="6839" max="6839" width="4.625" customWidth="1"/>
    <col min="6840" max="6840" width="0" hidden="1" customWidth="1"/>
    <col min="6841" max="6841" width="1" customWidth="1"/>
    <col min="6842" max="6842" width="6" customWidth="1"/>
    <col min="6843" max="6866" width="4.5" customWidth="1"/>
    <col min="6867" max="6868" width="4" customWidth="1"/>
    <col min="6869" max="6874" width="3.625" customWidth="1"/>
    <col min="6875" max="6878" width="5.875" customWidth="1"/>
    <col min="6879" max="6897" width="3.625" customWidth="1"/>
    <col min="7080" max="7080" width="4.25" customWidth="1"/>
    <col min="7081" max="7081" width="4.125" customWidth="1"/>
    <col min="7082" max="7082" width="17.625" customWidth="1"/>
    <col min="7083" max="7084" width="4.625" customWidth="1"/>
    <col min="7085" max="7085" width="17.625" customWidth="1"/>
    <col min="7086" max="7087" width="4.625" customWidth="1"/>
    <col min="7088" max="7088" width="17.625" customWidth="1"/>
    <col min="7089" max="7090" width="4.625" customWidth="1"/>
    <col min="7091" max="7091" width="17.625" customWidth="1"/>
    <col min="7092" max="7093" width="4.625" customWidth="1"/>
    <col min="7094" max="7094" width="17.625" customWidth="1"/>
    <col min="7095" max="7095" width="4.625" customWidth="1"/>
    <col min="7096" max="7096" width="0" hidden="1" customWidth="1"/>
    <col min="7097" max="7097" width="1" customWidth="1"/>
    <col min="7098" max="7098" width="6" customWidth="1"/>
    <col min="7099" max="7122" width="4.5" customWidth="1"/>
    <col min="7123" max="7124" width="4" customWidth="1"/>
    <col min="7125" max="7130" width="3.625" customWidth="1"/>
    <col min="7131" max="7134" width="5.875" customWidth="1"/>
    <col min="7135" max="7153" width="3.625" customWidth="1"/>
    <col min="7336" max="7336" width="4.25" customWidth="1"/>
    <col min="7337" max="7337" width="4.125" customWidth="1"/>
    <col min="7338" max="7338" width="17.625" customWidth="1"/>
    <col min="7339" max="7340" width="4.625" customWidth="1"/>
    <col min="7341" max="7341" width="17.625" customWidth="1"/>
    <col min="7342" max="7343" width="4.625" customWidth="1"/>
    <col min="7344" max="7344" width="17.625" customWidth="1"/>
    <col min="7345" max="7346" width="4.625" customWidth="1"/>
    <col min="7347" max="7347" width="17.625" customWidth="1"/>
    <col min="7348" max="7349" width="4.625" customWidth="1"/>
    <col min="7350" max="7350" width="17.625" customWidth="1"/>
    <col min="7351" max="7351" width="4.625" customWidth="1"/>
    <col min="7352" max="7352" width="0" hidden="1" customWidth="1"/>
    <col min="7353" max="7353" width="1" customWidth="1"/>
    <col min="7354" max="7354" width="6" customWidth="1"/>
    <col min="7355" max="7378" width="4.5" customWidth="1"/>
    <col min="7379" max="7380" width="4" customWidth="1"/>
    <col min="7381" max="7386" width="3.625" customWidth="1"/>
    <col min="7387" max="7390" width="5.875" customWidth="1"/>
    <col min="7391" max="7409" width="3.625" customWidth="1"/>
    <col min="7592" max="7592" width="4.25" customWidth="1"/>
    <col min="7593" max="7593" width="4.125" customWidth="1"/>
    <col min="7594" max="7594" width="17.625" customWidth="1"/>
    <col min="7595" max="7596" width="4.625" customWidth="1"/>
    <col min="7597" max="7597" width="17.625" customWidth="1"/>
    <col min="7598" max="7599" width="4.625" customWidth="1"/>
    <col min="7600" max="7600" width="17.625" customWidth="1"/>
    <col min="7601" max="7602" width="4.625" customWidth="1"/>
    <col min="7603" max="7603" width="17.625" customWidth="1"/>
    <col min="7604" max="7605" width="4.625" customWidth="1"/>
    <col min="7606" max="7606" width="17.625" customWidth="1"/>
    <col min="7607" max="7607" width="4.625" customWidth="1"/>
    <col min="7608" max="7608" width="0" hidden="1" customWidth="1"/>
    <col min="7609" max="7609" width="1" customWidth="1"/>
    <col min="7610" max="7610" width="6" customWidth="1"/>
    <col min="7611" max="7634" width="4.5" customWidth="1"/>
    <col min="7635" max="7636" width="4" customWidth="1"/>
    <col min="7637" max="7642" width="3.625" customWidth="1"/>
    <col min="7643" max="7646" width="5.875" customWidth="1"/>
    <col min="7647" max="7665" width="3.625" customWidth="1"/>
    <col min="7848" max="7848" width="4.25" customWidth="1"/>
    <col min="7849" max="7849" width="4.125" customWidth="1"/>
    <col min="7850" max="7850" width="17.625" customWidth="1"/>
    <col min="7851" max="7852" width="4.625" customWidth="1"/>
    <col min="7853" max="7853" width="17.625" customWidth="1"/>
    <col min="7854" max="7855" width="4.625" customWidth="1"/>
    <col min="7856" max="7856" width="17.625" customWidth="1"/>
    <col min="7857" max="7858" width="4.625" customWidth="1"/>
    <col min="7859" max="7859" width="17.625" customWidth="1"/>
    <col min="7860" max="7861" width="4.625" customWidth="1"/>
    <col min="7862" max="7862" width="17.625" customWidth="1"/>
    <col min="7863" max="7863" width="4.625" customWidth="1"/>
    <col min="7864" max="7864" width="0" hidden="1" customWidth="1"/>
    <col min="7865" max="7865" width="1" customWidth="1"/>
    <col min="7866" max="7866" width="6" customWidth="1"/>
    <col min="7867" max="7890" width="4.5" customWidth="1"/>
    <col min="7891" max="7892" width="4" customWidth="1"/>
    <col min="7893" max="7898" width="3.625" customWidth="1"/>
    <col min="7899" max="7902" width="5.875" customWidth="1"/>
    <col min="7903" max="7921" width="3.625" customWidth="1"/>
    <col min="8104" max="8104" width="4.25" customWidth="1"/>
    <col min="8105" max="8105" width="4.125" customWidth="1"/>
    <col min="8106" max="8106" width="17.625" customWidth="1"/>
    <col min="8107" max="8108" width="4.625" customWidth="1"/>
    <col min="8109" max="8109" width="17.625" customWidth="1"/>
    <col min="8110" max="8111" width="4.625" customWidth="1"/>
    <col min="8112" max="8112" width="17.625" customWidth="1"/>
    <col min="8113" max="8114" width="4.625" customWidth="1"/>
    <col min="8115" max="8115" width="17.625" customWidth="1"/>
    <col min="8116" max="8117" width="4.625" customWidth="1"/>
    <col min="8118" max="8118" width="17.625" customWidth="1"/>
    <col min="8119" max="8119" width="4.625" customWidth="1"/>
    <col min="8120" max="8120" width="0" hidden="1" customWidth="1"/>
    <col min="8121" max="8121" width="1" customWidth="1"/>
    <col min="8122" max="8122" width="6" customWidth="1"/>
    <col min="8123" max="8146" width="4.5" customWidth="1"/>
    <col min="8147" max="8148" width="4" customWidth="1"/>
    <col min="8149" max="8154" width="3.625" customWidth="1"/>
    <col min="8155" max="8158" width="5.875" customWidth="1"/>
    <col min="8159" max="8177" width="3.625" customWidth="1"/>
    <col min="8360" max="8360" width="4.25" customWidth="1"/>
    <col min="8361" max="8361" width="4.125" customWidth="1"/>
    <col min="8362" max="8362" width="17.625" customWidth="1"/>
    <col min="8363" max="8364" width="4.625" customWidth="1"/>
    <col min="8365" max="8365" width="17.625" customWidth="1"/>
    <col min="8366" max="8367" width="4.625" customWidth="1"/>
    <col min="8368" max="8368" width="17.625" customWidth="1"/>
    <col min="8369" max="8370" width="4.625" customWidth="1"/>
    <col min="8371" max="8371" width="17.625" customWidth="1"/>
    <col min="8372" max="8373" width="4.625" customWidth="1"/>
    <col min="8374" max="8374" width="17.625" customWidth="1"/>
    <col min="8375" max="8375" width="4.625" customWidth="1"/>
    <col min="8376" max="8376" width="0" hidden="1" customWidth="1"/>
    <col min="8377" max="8377" width="1" customWidth="1"/>
    <col min="8378" max="8378" width="6" customWidth="1"/>
    <col min="8379" max="8402" width="4.5" customWidth="1"/>
    <col min="8403" max="8404" width="4" customWidth="1"/>
    <col min="8405" max="8410" width="3.625" customWidth="1"/>
    <col min="8411" max="8414" width="5.875" customWidth="1"/>
    <col min="8415" max="8433" width="3.625" customWidth="1"/>
    <col min="8616" max="8616" width="4.25" customWidth="1"/>
    <col min="8617" max="8617" width="4.125" customWidth="1"/>
    <col min="8618" max="8618" width="17.625" customWidth="1"/>
    <col min="8619" max="8620" width="4.625" customWidth="1"/>
    <col min="8621" max="8621" width="17.625" customWidth="1"/>
    <col min="8622" max="8623" width="4.625" customWidth="1"/>
    <col min="8624" max="8624" width="17.625" customWidth="1"/>
    <col min="8625" max="8626" width="4.625" customWidth="1"/>
    <col min="8627" max="8627" width="17.625" customWidth="1"/>
    <col min="8628" max="8629" width="4.625" customWidth="1"/>
    <col min="8630" max="8630" width="17.625" customWidth="1"/>
    <col min="8631" max="8631" width="4.625" customWidth="1"/>
    <col min="8632" max="8632" width="0" hidden="1" customWidth="1"/>
    <col min="8633" max="8633" width="1" customWidth="1"/>
    <col min="8634" max="8634" width="6" customWidth="1"/>
    <col min="8635" max="8658" width="4.5" customWidth="1"/>
    <col min="8659" max="8660" width="4" customWidth="1"/>
    <col min="8661" max="8666" width="3.625" customWidth="1"/>
    <col min="8667" max="8670" width="5.875" customWidth="1"/>
    <col min="8671" max="8689" width="3.625" customWidth="1"/>
    <col min="8872" max="8872" width="4.25" customWidth="1"/>
    <col min="8873" max="8873" width="4.125" customWidth="1"/>
    <col min="8874" max="8874" width="17.625" customWidth="1"/>
    <col min="8875" max="8876" width="4.625" customWidth="1"/>
    <col min="8877" max="8877" width="17.625" customWidth="1"/>
    <col min="8878" max="8879" width="4.625" customWidth="1"/>
    <col min="8880" max="8880" width="17.625" customWidth="1"/>
    <col min="8881" max="8882" width="4.625" customWidth="1"/>
    <col min="8883" max="8883" width="17.625" customWidth="1"/>
    <col min="8884" max="8885" width="4.625" customWidth="1"/>
    <col min="8886" max="8886" width="17.625" customWidth="1"/>
    <col min="8887" max="8887" width="4.625" customWidth="1"/>
    <col min="8888" max="8888" width="0" hidden="1" customWidth="1"/>
    <col min="8889" max="8889" width="1" customWidth="1"/>
    <col min="8890" max="8890" width="6" customWidth="1"/>
    <col min="8891" max="8914" width="4.5" customWidth="1"/>
    <col min="8915" max="8916" width="4" customWidth="1"/>
    <col min="8917" max="8922" width="3.625" customWidth="1"/>
    <col min="8923" max="8926" width="5.875" customWidth="1"/>
    <col min="8927" max="8945" width="3.625" customWidth="1"/>
    <col min="9128" max="9128" width="4.25" customWidth="1"/>
    <col min="9129" max="9129" width="4.125" customWidth="1"/>
    <col min="9130" max="9130" width="17.625" customWidth="1"/>
    <col min="9131" max="9132" width="4.625" customWidth="1"/>
    <col min="9133" max="9133" width="17.625" customWidth="1"/>
    <col min="9134" max="9135" width="4.625" customWidth="1"/>
    <col min="9136" max="9136" width="17.625" customWidth="1"/>
    <col min="9137" max="9138" width="4.625" customWidth="1"/>
    <col min="9139" max="9139" width="17.625" customWidth="1"/>
    <col min="9140" max="9141" width="4.625" customWidth="1"/>
    <col min="9142" max="9142" width="17.625" customWidth="1"/>
    <col min="9143" max="9143" width="4.625" customWidth="1"/>
    <col min="9144" max="9144" width="0" hidden="1" customWidth="1"/>
    <col min="9145" max="9145" width="1" customWidth="1"/>
    <col min="9146" max="9146" width="6" customWidth="1"/>
    <col min="9147" max="9170" width="4.5" customWidth="1"/>
    <col min="9171" max="9172" width="4" customWidth="1"/>
    <col min="9173" max="9178" width="3.625" customWidth="1"/>
    <col min="9179" max="9182" width="5.875" customWidth="1"/>
    <col min="9183" max="9201" width="3.625" customWidth="1"/>
    <col min="9384" max="9384" width="4.25" customWidth="1"/>
    <col min="9385" max="9385" width="4.125" customWidth="1"/>
    <col min="9386" max="9386" width="17.625" customWidth="1"/>
    <col min="9387" max="9388" width="4.625" customWidth="1"/>
    <col min="9389" max="9389" width="17.625" customWidth="1"/>
    <col min="9390" max="9391" width="4.625" customWidth="1"/>
    <col min="9392" max="9392" width="17.625" customWidth="1"/>
    <col min="9393" max="9394" width="4.625" customWidth="1"/>
    <col min="9395" max="9395" width="17.625" customWidth="1"/>
    <col min="9396" max="9397" width="4.625" customWidth="1"/>
    <col min="9398" max="9398" width="17.625" customWidth="1"/>
    <col min="9399" max="9399" width="4.625" customWidth="1"/>
    <col min="9400" max="9400" width="0" hidden="1" customWidth="1"/>
    <col min="9401" max="9401" width="1" customWidth="1"/>
    <col min="9402" max="9402" width="6" customWidth="1"/>
    <col min="9403" max="9426" width="4.5" customWidth="1"/>
    <col min="9427" max="9428" width="4" customWidth="1"/>
    <col min="9429" max="9434" width="3.625" customWidth="1"/>
    <col min="9435" max="9438" width="5.875" customWidth="1"/>
    <col min="9439" max="9457" width="3.625" customWidth="1"/>
    <col min="9640" max="9640" width="4.25" customWidth="1"/>
    <col min="9641" max="9641" width="4.125" customWidth="1"/>
    <col min="9642" max="9642" width="17.625" customWidth="1"/>
    <col min="9643" max="9644" width="4.625" customWidth="1"/>
    <col min="9645" max="9645" width="17.625" customWidth="1"/>
    <col min="9646" max="9647" width="4.625" customWidth="1"/>
    <col min="9648" max="9648" width="17.625" customWidth="1"/>
    <col min="9649" max="9650" width="4.625" customWidth="1"/>
    <col min="9651" max="9651" width="17.625" customWidth="1"/>
    <col min="9652" max="9653" width="4.625" customWidth="1"/>
    <col min="9654" max="9654" width="17.625" customWidth="1"/>
    <col min="9655" max="9655" width="4.625" customWidth="1"/>
    <col min="9656" max="9656" width="0" hidden="1" customWidth="1"/>
    <col min="9657" max="9657" width="1" customWidth="1"/>
    <col min="9658" max="9658" width="6" customWidth="1"/>
    <col min="9659" max="9682" width="4.5" customWidth="1"/>
    <col min="9683" max="9684" width="4" customWidth="1"/>
    <col min="9685" max="9690" width="3.625" customWidth="1"/>
    <col min="9691" max="9694" width="5.875" customWidth="1"/>
    <col min="9695" max="9713" width="3.625" customWidth="1"/>
    <col min="9896" max="9896" width="4.25" customWidth="1"/>
    <col min="9897" max="9897" width="4.125" customWidth="1"/>
    <col min="9898" max="9898" width="17.625" customWidth="1"/>
    <col min="9899" max="9900" width="4.625" customWidth="1"/>
    <col min="9901" max="9901" width="17.625" customWidth="1"/>
    <col min="9902" max="9903" width="4.625" customWidth="1"/>
    <col min="9904" max="9904" width="17.625" customWidth="1"/>
    <col min="9905" max="9906" width="4.625" customWidth="1"/>
    <col min="9907" max="9907" width="17.625" customWidth="1"/>
    <col min="9908" max="9909" width="4.625" customWidth="1"/>
    <col min="9910" max="9910" width="17.625" customWidth="1"/>
    <col min="9911" max="9911" width="4.625" customWidth="1"/>
    <col min="9912" max="9912" width="0" hidden="1" customWidth="1"/>
    <col min="9913" max="9913" width="1" customWidth="1"/>
    <col min="9914" max="9914" width="6" customWidth="1"/>
    <col min="9915" max="9938" width="4.5" customWidth="1"/>
    <col min="9939" max="9940" width="4" customWidth="1"/>
    <col min="9941" max="9946" width="3.625" customWidth="1"/>
    <col min="9947" max="9950" width="5.875" customWidth="1"/>
    <col min="9951" max="9969" width="3.625" customWidth="1"/>
    <col min="10152" max="10152" width="4.25" customWidth="1"/>
    <col min="10153" max="10153" width="4.125" customWidth="1"/>
    <col min="10154" max="10154" width="17.625" customWidth="1"/>
    <col min="10155" max="10156" width="4.625" customWidth="1"/>
    <col min="10157" max="10157" width="17.625" customWidth="1"/>
    <col min="10158" max="10159" width="4.625" customWidth="1"/>
    <col min="10160" max="10160" width="17.625" customWidth="1"/>
    <col min="10161" max="10162" width="4.625" customWidth="1"/>
    <col min="10163" max="10163" width="17.625" customWidth="1"/>
    <col min="10164" max="10165" width="4.625" customWidth="1"/>
    <col min="10166" max="10166" width="17.625" customWidth="1"/>
    <col min="10167" max="10167" width="4.625" customWidth="1"/>
    <col min="10168" max="10168" width="0" hidden="1" customWidth="1"/>
    <col min="10169" max="10169" width="1" customWidth="1"/>
    <col min="10170" max="10170" width="6" customWidth="1"/>
    <col min="10171" max="10194" width="4.5" customWidth="1"/>
    <col min="10195" max="10196" width="4" customWidth="1"/>
    <col min="10197" max="10202" width="3.625" customWidth="1"/>
    <col min="10203" max="10206" width="5.875" customWidth="1"/>
    <col min="10207" max="10225" width="3.625" customWidth="1"/>
    <col min="10408" max="10408" width="4.25" customWidth="1"/>
    <col min="10409" max="10409" width="4.125" customWidth="1"/>
    <col min="10410" max="10410" width="17.625" customWidth="1"/>
    <col min="10411" max="10412" width="4.625" customWidth="1"/>
    <col min="10413" max="10413" width="17.625" customWidth="1"/>
    <col min="10414" max="10415" width="4.625" customWidth="1"/>
    <col min="10416" max="10416" width="17.625" customWidth="1"/>
    <col min="10417" max="10418" width="4.625" customWidth="1"/>
    <col min="10419" max="10419" width="17.625" customWidth="1"/>
    <col min="10420" max="10421" width="4.625" customWidth="1"/>
    <col min="10422" max="10422" width="17.625" customWidth="1"/>
    <col min="10423" max="10423" width="4.625" customWidth="1"/>
    <col min="10424" max="10424" width="0" hidden="1" customWidth="1"/>
    <col min="10425" max="10425" width="1" customWidth="1"/>
    <col min="10426" max="10426" width="6" customWidth="1"/>
    <col min="10427" max="10450" width="4.5" customWidth="1"/>
    <col min="10451" max="10452" width="4" customWidth="1"/>
    <col min="10453" max="10458" width="3.625" customWidth="1"/>
    <col min="10459" max="10462" width="5.875" customWidth="1"/>
    <col min="10463" max="10481" width="3.625" customWidth="1"/>
    <col min="10664" max="10664" width="4.25" customWidth="1"/>
    <col min="10665" max="10665" width="4.125" customWidth="1"/>
    <col min="10666" max="10666" width="17.625" customWidth="1"/>
    <col min="10667" max="10668" width="4.625" customWidth="1"/>
    <col min="10669" max="10669" width="17.625" customWidth="1"/>
    <col min="10670" max="10671" width="4.625" customWidth="1"/>
    <col min="10672" max="10672" width="17.625" customWidth="1"/>
    <col min="10673" max="10674" width="4.625" customWidth="1"/>
    <col min="10675" max="10675" width="17.625" customWidth="1"/>
    <col min="10676" max="10677" width="4.625" customWidth="1"/>
    <col min="10678" max="10678" width="17.625" customWidth="1"/>
    <col min="10679" max="10679" width="4.625" customWidth="1"/>
    <col min="10680" max="10680" width="0" hidden="1" customWidth="1"/>
    <col min="10681" max="10681" width="1" customWidth="1"/>
    <col min="10682" max="10682" width="6" customWidth="1"/>
    <col min="10683" max="10706" width="4.5" customWidth="1"/>
    <col min="10707" max="10708" width="4" customWidth="1"/>
    <col min="10709" max="10714" width="3.625" customWidth="1"/>
    <col min="10715" max="10718" width="5.875" customWidth="1"/>
    <col min="10719" max="10737" width="3.625" customWidth="1"/>
    <col min="10920" max="10920" width="4.25" customWidth="1"/>
    <col min="10921" max="10921" width="4.125" customWidth="1"/>
    <col min="10922" max="10922" width="17.625" customWidth="1"/>
    <col min="10923" max="10924" width="4.625" customWidth="1"/>
    <col min="10925" max="10925" width="17.625" customWidth="1"/>
    <col min="10926" max="10927" width="4.625" customWidth="1"/>
    <col min="10928" max="10928" width="17.625" customWidth="1"/>
    <col min="10929" max="10930" width="4.625" customWidth="1"/>
    <col min="10931" max="10931" width="17.625" customWidth="1"/>
    <col min="10932" max="10933" width="4.625" customWidth="1"/>
    <col min="10934" max="10934" width="17.625" customWidth="1"/>
    <col min="10935" max="10935" width="4.625" customWidth="1"/>
    <col min="10936" max="10936" width="0" hidden="1" customWidth="1"/>
    <col min="10937" max="10937" width="1" customWidth="1"/>
    <col min="10938" max="10938" width="6" customWidth="1"/>
    <col min="10939" max="10962" width="4.5" customWidth="1"/>
    <col min="10963" max="10964" width="4" customWidth="1"/>
    <col min="10965" max="10970" width="3.625" customWidth="1"/>
    <col min="10971" max="10974" width="5.875" customWidth="1"/>
    <col min="10975" max="10993" width="3.625" customWidth="1"/>
    <col min="11176" max="11176" width="4.25" customWidth="1"/>
    <col min="11177" max="11177" width="4.125" customWidth="1"/>
    <col min="11178" max="11178" width="17.625" customWidth="1"/>
    <col min="11179" max="11180" width="4.625" customWidth="1"/>
    <col min="11181" max="11181" width="17.625" customWidth="1"/>
    <col min="11182" max="11183" width="4.625" customWidth="1"/>
    <col min="11184" max="11184" width="17.625" customWidth="1"/>
    <col min="11185" max="11186" width="4.625" customWidth="1"/>
    <col min="11187" max="11187" width="17.625" customWidth="1"/>
    <col min="11188" max="11189" width="4.625" customWidth="1"/>
    <col min="11190" max="11190" width="17.625" customWidth="1"/>
    <col min="11191" max="11191" width="4.625" customWidth="1"/>
    <col min="11192" max="11192" width="0" hidden="1" customWidth="1"/>
    <col min="11193" max="11193" width="1" customWidth="1"/>
    <col min="11194" max="11194" width="6" customWidth="1"/>
    <col min="11195" max="11218" width="4.5" customWidth="1"/>
    <col min="11219" max="11220" width="4" customWidth="1"/>
    <col min="11221" max="11226" width="3.625" customWidth="1"/>
    <col min="11227" max="11230" width="5.875" customWidth="1"/>
    <col min="11231" max="11249" width="3.625" customWidth="1"/>
    <col min="11432" max="11432" width="4.25" customWidth="1"/>
    <col min="11433" max="11433" width="4.125" customWidth="1"/>
    <col min="11434" max="11434" width="17.625" customWidth="1"/>
    <col min="11435" max="11436" width="4.625" customWidth="1"/>
    <col min="11437" max="11437" width="17.625" customWidth="1"/>
    <col min="11438" max="11439" width="4.625" customWidth="1"/>
    <col min="11440" max="11440" width="17.625" customWidth="1"/>
    <col min="11441" max="11442" width="4.625" customWidth="1"/>
    <col min="11443" max="11443" width="17.625" customWidth="1"/>
    <col min="11444" max="11445" width="4.625" customWidth="1"/>
    <col min="11446" max="11446" width="17.625" customWidth="1"/>
    <col min="11447" max="11447" width="4.625" customWidth="1"/>
    <col min="11448" max="11448" width="0" hidden="1" customWidth="1"/>
    <col min="11449" max="11449" width="1" customWidth="1"/>
    <col min="11450" max="11450" width="6" customWidth="1"/>
    <col min="11451" max="11474" width="4.5" customWidth="1"/>
    <col min="11475" max="11476" width="4" customWidth="1"/>
    <col min="11477" max="11482" width="3.625" customWidth="1"/>
    <col min="11483" max="11486" width="5.875" customWidth="1"/>
    <col min="11487" max="11505" width="3.625" customWidth="1"/>
    <col min="11688" max="11688" width="4.25" customWidth="1"/>
    <col min="11689" max="11689" width="4.125" customWidth="1"/>
    <col min="11690" max="11690" width="17.625" customWidth="1"/>
    <col min="11691" max="11692" width="4.625" customWidth="1"/>
    <col min="11693" max="11693" width="17.625" customWidth="1"/>
    <col min="11694" max="11695" width="4.625" customWidth="1"/>
    <col min="11696" max="11696" width="17.625" customWidth="1"/>
    <col min="11697" max="11698" width="4.625" customWidth="1"/>
    <col min="11699" max="11699" width="17.625" customWidth="1"/>
    <col min="11700" max="11701" width="4.625" customWidth="1"/>
    <col min="11702" max="11702" width="17.625" customWidth="1"/>
    <col min="11703" max="11703" width="4.625" customWidth="1"/>
    <col min="11704" max="11704" width="0" hidden="1" customWidth="1"/>
    <col min="11705" max="11705" width="1" customWidth="1"/>
    <col min="11706" max="11706" width="6" customWidth="1"/>
    <col min="11707" max="11730" width="4.5" customWidth="1"/>
    <col min="11731" max="11732" width="4" customWidth="1"/>
    <col min="11733" max="11738" width="3.625" customWidth="1"/>
    <col min="11739" max="11742" width="5.875" customWidth="1"/>
    <col min="11743" max="11761" width="3.625" customWidth="1"/>
    <col min="11944" max="11944" width="4.25" customWidth="1"/>
    <col min="11945" max="11945" width="4.125" customWidth="1"/>
    <col min="11946" max="11946" width="17.625" customWidth="1"/>
    <col min="11947" max="11948" width="4.625" customWidth="1"/>
    <col min="11949" max="11949" width="17.625" customWidth="1"/>
    <col min="11950" max="11951" width="4.625" customWidth="1"/>
    <col min="11952" max="11952" width="17.625" customWidth="1"/>
    <col min="11953" max="11954" width="4.625" customWidth="1"/>
    <col min="11955" max="11955" width="17.625" customWidth="1"/>
    <col min="11956" max="11957" width="4.625" customWidth="1"/>
    <col min="11958" max="11958" width="17.625" customWidth="1"/>
    <col min="11959" max="11959" width="4.625" customWidth="1"/>
    <col min="11960" max="11960" width="0" hidden="1" customWidth="1"/>
    <col min="11961" max="11961" width="1" customWidth="1"/>
    <col min="11962" max="11962" width="6" customWidth="1"/>
    <col min="11963" max="11986" width="4.5" customWidth="1"/>
    <col min="11987" max="11988" width="4" customWidth="1"/>
    <col min="11989" max="11994" width="3.625" customWidth="1"/>
    <col min="11995" max="11998" width="5.875" customWidth="1"/>
    <col min="11999" max="12017" width="3.625" customWidth="1"/>
    <col min="12200" max="12200" width="4.25" customWidth="1"/>
    <col min="12201" max="12201" width="4.125" customWidth="1"/>
    <col min="12202" max="12202" width="17.625" customWidth="1"/>
    <col min="12203" max="12204" width="4.625" customWidth="1"/>
    <col min="12205" max="12205" width="17.625" customWidth="1"/>
    <col min="12206" max="12207" width="4.625" customWidth="1"/>
    <col min="12208" max="12208" width="17.625" customWidth="1"/>
    <col min="12209" max="12210" width="4.625" customWidth="1"/>
    <col min="12211" max="12211" width="17.625" customWidth="1"/>
    <col min="12212" max="12213" width="4.625" customWidth="1"/>
    <col min="12214" max="12214" width="17.625" customWidth="1"/>
    <col min="12215" max="12215" width="4.625" customWidth="1"/>
    <col min="12216" max="12216" width="0" hidden="1" customWidth="1"/>
    <col min="12217" max="12217" width="1" customWidth="1"/>
    <col min="12218" max="12218" width="6" customWidth="1"/>
    <col min="12219" max="12242" width="4.5" customWidth="1"/>
    <col min="12243" max="12244" width="4" customWidth="1"/>
    <col min="12245" max="12250" width="3.625" customWidth="1"/>
    <col min="12251" max="12254" width="5.875" customWidth="1"/>
    <col min="12255" max="12273" width="3.625" customWidth="1"/>
    <col min="12456" max="12456" width="4.25" customWidth="1"/>
    <col min="12457" max="12457" width="4.125" customWidth="1"/>
    <col min="12458" max="12458" width="17.625" customWidth="1"/>
    <col min="12459" max="12460" width="4.625" customWidth="1"/>
    <col min="12461" max="12461" width="17.625" customWidth="1"/>
    <col min="12462" max="12463" width="4.625" customWidth="1"/>
    <col min="12464" max="12464" width="17.625" customWidth="1"/>
    <col min="12465" max="12466" width="4.625" customWidth="1"/>
    <col min="12467" max="12467" width="17.625" customWidth="1"/>
    <col min="12468" max="12469" width="4.625" customWidth="1"/>
    <col min="12470" max="12470" width="17.625" customWidth="1"/>
    <col min="12471" max="12471" width="4.625" customWidth="1"/>
    <col min="12472" max="12472" width="0" hidden="1" customWidth="1"/>
    <col min="12473" max="12473" width="1" customWidth="1"/>
    <col min="12474" max="12474" width="6" customWidth="1"/>
    <col min="12475" max="12498" width="4.5" customWidth="1"/>
    <col min="12499" max="12500" width="4" customWidth="1"/>
    <col min="12501" max="12506" width="3.625" customWidth="1"/>
    <col min="12507" max="12510" width="5.875" customWidth="1"/>
    <col min="12511" max="12529" width="3.625" customWidth="1"/>
    <col min="12712" max="12712" width="4.25" customWidth="1"/>
    <col min="12713" max="12713" width="4.125" customWidth="1"/>
    <col min="12714" max="12714" width="17.625" customWidth="1"/>
    <col min="12715" max="12716" width="4.625" customWidth="1"/>
    <col min="12717" max="12717" width="17.625" customWidth="1"/>
    <col min="12718" max="12719" width="4.625" customWidth="1"/>
    <col min="12720" max="12720" width="17.625" customWidth="1"/>
    <col min="12721" max="12722" width="4.625" customWidth="1"/>
    <col min="12723" max="12723" width="17.625" customWidth="1"/>
    <col min="12724" max="12725" width="4.625" customWidth="1"/>
    <col min="12726" max="12726" width="17.625" customWidth="1"/>
    <col min="12727" max="12727" width="4.625" customWidth="1"/>
    <col min="12728" max="12728" width="0" hidden="1" customWidth="1"/>
    <col min="12729" max="12729" width="1" customWidth="1"/>
    <col min="12730" max="12730" width="6" customWidth="1"/>
    <col min="12731" max="12754" width="4.5" customWidth="1"/>
    <col min="12755" max="12756" width="4" customWidth="1"/>
    <col min="12757" max="12762" width="3.625" customWidth="1"/>
    <col min="12763" max="12766" width="5.875" customWidth="1"/>
    <col min="12767" max="12785" width="3.625" customWidth="1"/>
    <col min="12968" max="12968" width="4.25" customWidth="1"/>
    <col min="12969" max="12969" width="4.125" customWidth="1"/>
    <col min="12970" max="12970" width="17.625" customWidth="1"/>
    <col min="12971" max="12972" width="4.625" customWidth="1"/>
    <col min="12973" max="12973" width="17.625" customWidth="1"/>
    <col min="12974" max="12975" width="4.625" customWidth="1"/>
    <col min="12976" max="12976" width="17.625" customWidth="1"/>
    <col min="12977" max="12978" width="4.625" customWidth="1"/>
    <col min="12979" max="12979" width="17.625" customWidth="1"/>
    <col min="12980" max="12981" width="4.625" customWidth="1"/>
    <col min="12982" max="12982" width="17.625" customWidth="1"/>
    <col min="12983" max="12983" width="4.625" customWidth="1"/>
    <col min="12984" max="12984" width="0" hidden="1" customWidth="1"/>
    <col min="12985" max="12985" width="1" customWidth="1"/>
    <col min="12986" max="12986" width="6" customWidth="1"/>
    <col min="12987" max="13010" width="4.5" customWidth="1"/>
    <col min="13011" max="13012" width="4" customWidth="1"/>
    <col min="13013" max="13018" width="3.625" customWidth="1"/>
    <col min="13019" max="13022" width="5.875" customWidth="1"/>
    <col min="13023" max="13041" width="3.625" customWidth="1"/>
    <col min="13224" max="13224" width="4.25" customWidth="1"/>
    <col min="13225" max="13225" width="4.125" customWidth="1"/>
    <col min="13226" max="13226" width="17.625" customWidth="1"/>
    <col min="13227" max="13228" width="4.625" customWidth="1"/>
    <col min="13229" max="13229" width="17.625" customWidth="1"/>
    <col min="13230" max="13231" width="4.625" customWidth="1"/>
    <col min="13232" max="13232" width="17.625" customWidth="1"/>
    <col min="13233" max="13234" width="4.625" customWidth="1"/>
    <col min="13235" max="13235" width="17.625" customWidth="1"/>
    <col min="13236" max="13237" width="4.625" customWidth="1"/>
    <col min="13238" max="13238" width="17.625" customWidth="1"/>
    <col min="13239" max="13239" width="4.625" customWidth="1"/>
    <col min="13240" max="13240" width="0" hidden="1" customWidth="1"/>
    <col min="13241" max="13241" width="1" customWidth="1"/>
    <col min="13242" max="13242" width="6" customWidth="1"/>
    <col min="13243" max="13266" width="4.5" customWidth="1"/>
    <col min="13267" max="13268" width="4" customWidth="1"/>
    <col min="13269" max="13274" width="3.625" customWidth="1"/>
    <col min="13275" max="13278" width="5.875" customWidth="1"/>
    <col min="13279" max="13297" width="3.625" customWidth="1"/>
    <col min="13480" max="13480" width="4.25" customWidth="1"/>
    <col min="13481" max="13481" width="4.125" customWidth="1"/>
    <col min="13482" max="13482" width="17.625" customWidth="1"/>
    <col min="13483" max="13484" width="4.625" customWidth="1"/>
    <col min="13485" max="13485" width="17.625" customWidth="1"/>
    <col min="13486" max="13487" width="4.625" customWidth="1"/>
    <col min="13488" max="13488" width="17.625" customWidth="1"/>
    <col min="13489" max="13490" width="4.625" customWidth="1"/>
    <col min="13491" max="13491" width="17.625" customWidth="1"/>
    <col min="13492" max="13493" width="4.625" customWidth="1"/>
    <col min="13494" max="13494" width="17.625" customWidth="1"/>
    <col min="13495" max="13495" width="4.625" customWidth="1"/>
    <col min="13496" max="13496" width="0" hidden="1" customWidth="1"/>
    <col min="13497" max="13497" width="1" customWidth="1"/>
    <col min="13498" max="13498" width="6" customWidth="1"/>
    <col min="13499" max="13522" width="4.5" customWidth="1"/>
    <col min="13523" max="13524" width="4" customWidth="1"/>
    <col min="13525" max="13530" width="3.625" customWidth="1"/>
    <col min="13531" max="13534" width="5.875" customWidth="1"/>
    <col min="13535" max="13553" width="3.625" customWidth="1"/>
    <col min="13736" max="13736" width="4.25" customWidth="1"/>
    <col min="13737" max="13737" width="4.125" customWidth="1"/>
    <col min="13738" max="13738" width="17.625" customWidth="1"/>
    <col min="13739" max="13740" width="4.625" customWidth="1"/>
    <col min="13741" max="13741" width="17.625" customWidth="1"/>
    <col min="13742" max="13743" width="4.625" customWidth="1"/>
    <col min="13744" max="13744" width="17.625" customWidth="1"/>
    <col min="13745" max="13746" width="4.625" customWidth="1"/>
    <col min="13747" max="13747" width="17.625" customWidth="1"/>
    <col min="13748" max="13749" width="4.625" customWidth="1"/>
    <col min="13750" max="13750" width="17.625" customWidth="1"/>
    <col min="13751" max="13751" width="4.625" customWidth="1"/>
    <col min="13752" max="13752" width="0" hidden="1" customWidth="1"/>
    <col min="13753" max="13753" width="1" customWidth="1"/>
    <col min="13754" max="13754" width="6" customWidth="1"/>
    <col min="13755" max="13778" width="4.5" customWidth="1"/>
    <col min="13779" max="13780" width="4" customWidth="1"/>
    <col min="13781" max="13786" width="3.625" customWidth="1"/>
    <col min="13787" max="13790" width="5.875" customWidth="1"/>
    <col min="13791" max="13809" width="3.625" customWidth="1"/>
    <col min="13992" max="13992" width="4.25" customWidth="1"/>
    <col min="13993" max="13993" width="4.125" customWidth="1"/>
    <col min="13994" max="13994" width="17.625" customWidth="1"/>
    <col min="13995" max="13996" width="4.625" customWidth="1"/>
    <col min="13997" max="13997" width="17.625" customWidth="1"/>
    <col min="13998" max="13999" width="4.625" customWidth="1"/>
    <col min="14000" max="14000" width="17.625" customWidth="1"/>
    <col min="14001" max="14002" width="4.625" customWidth="1"/>
    <col min="14003" max="14003" width="17.625" customWidth="1"/>
    <col min="14004" max="14005" width="4.625" customWidth="1"/>
    <col min="14006" max="14006" width="17.625" customWidth="1"/>
    <col min="14007" max="14007" width="4.625" customWidth="1"/>
    <col min="14008" max="14008" width="0" hidden="1" customWidth="1"/>
    <col min="14009" max="14009" width="1" customWidth="1"/>
    <col min="14010" max="14010" width="6" customWidth="1"/>
    <col min="14011" max="14034" width="4.5" customWidth="1"/>
    <col min="14035" max="14036" width="4" customWidth="1"/>
    <col min="14037" max="14042" width="3.625" customWidth="1"/>
    <col min="14043" max="14046" width="5.875" customWidth="1"/>
    <col min="14047" max="14065" width="3.625" customWidth="1"/>
    <col min="14248" max="14248" width="4.25" customWidth="1"/>
    <col min="14249" max="14249" width="4.125" customWidth="1"/>
    <col min="14250" max="14250" width="17.625" customWidth="1"/>
    <col min="14251" max="14252" width="4.625" customWidth="1"/>
    <col min="14253" max="14253" width="17.625" customWidth="1"/>
    <col min="14254" max="14255" width="4.625" customWidth="1"/>
    <col min="14256" max="14256" width="17.625" customWidth="1"/>
    <col min="14257" max="14258" width="4.625" customWidth="1"/>
    <col min="14259" max="14259" width="17.625" customWidth="1"/>
    <col min="14260" max="14261" width="4.625" customWidth="1"/>
    <col min="14262" max="14262" width="17.625" customWidth="1"/>
    <col min="14263" max="14263" width="4.625" customWidth="1"/>
    <col min="14264" max="14264" width="0" hidden="1" customWidth="1"/>
    <col min="14265" max="14265" width="1" customWidth="1"/>
    <col min="14266" max="14266" width="6" customWidth="1"/>
    <col min="14267" max="14290" width="4.5" customWidth="1"/>
    <col min="14291" max="14292" width="4" customWidth="1"/>
    <col min="14293" max="14298" width="3.625" customWidth="1"/>
    <col min="14299" max="14302" width="5.875" customWidth="1"/>
    <col min="14303" max="14321" width="3.625" customWidth="1"/>
    <col min="14504" max="14504" width="4.25" customWidth="1"/>
    <col min="14505" max="14505" width="4.125" customWidth="1"/>
    <col min="14506" max="14506" width="17.625" customWidth="1"/>
    <col min="14507" max="14508" width="4.625" customWidth="1"/>
    <col min="14509" max="14509" width="17.625" customWidth="1"/>
    <col min="14510" max="14511" width="4.625" customWidth="1"/>
    <col min="14512" max="14512" width="17.625" customWidth="1"/>
    <col min="14513" max="14514" width="4.625" customWidth="1"/>
    <col min="14515" max="14515" width="17.625" customWidth="1"/>
    <col min="14516" max="14517" width="4.625" customWidth="1"/>
    <col min="14518" max="14518" width="17.625" customWidth="1"/>
    <col min="14519" max="14519" width="4.625" customWidth="1"/>
    <col min="14520" max="14520" width="0" hidden="1" customWidth="1"/>
    <col min="14521" max="14521" width="1" customWidth="1"/>
    <col min="14522" max="14522" width="6" customWidth="1"/>
    <col min="14523" max="14546" width="4.5" customWidth="1"/>
    <col min="14547" max="14548" width="4" customWidth="1"/>
    <col min="14549" max="14554" width="3.625" customWidth="1"/>
    <col min="14555" max="14558" width="5.875" customWidth="1"/>
    <col min="14559" max="14577" width="3.625" customWidth="1"/>
    <col min="14760" max="14760" width="4.25" customWidth="1"/>
    <col min="14761" max="14761" width="4.125" customWidth="1"/>
    <col min="14762" max="14762" width="17.625" customWidth="1"/>
    <col min="14763" max="14764" width="4.625" customWidth="1"/>
    <col min="14765" max="14765" width="17.625" customWidth="1"/>
    <col min="14766" max="14767" width="4.625" customWidth="1"/>
    <col min="14768" max="14768" width="17.625" customWidth="1"/>
    <col min="14769" max="14770" width="4.625" customWidth="1"/>
    <col min="14771" max="14771" width="17.625" customWidth="1"/>
    <col min="14772" max="14773" width="4.625" customWidth="1"/>
    <col min="14774" max="14774" width="17.625" customWidth="1"/>
    <col min="14775" max="14775" width="4.625" customWidth="1"/>
    <col min="14776" max="14776" width="0" hidden="1" customWidth="1"/>
    <col min="14777" max="14777" width="1" customWidth="1"/>
    <col min="14778" max="14778" width="6" customWidth="1"/>
    <col min="14779" max="14802" width="4.5" customWidth="1"/>
    <col min="14803" max="14804" width="4" customWidth="1"/>
    <col min="14805" max="14810" width="3.625" customWidth="1"/>
    <col min="14811" max="14814" width="5.875" customWidth="1"/>
    <col min="14815" max="14833" width="3.625" customWidth="1"/>
    <col min="15016" max="15016" width="4.25" customWidth="1"/>
    <col min="15017" max="15017" width="4.125" customWidth="1"/>
    <col min="15018" max="15018" width="17.625" customWidth="1"/>
    <col min="15019" max="15020" width="4.625" customWidth="1"/>
    <col min="15021" max="15021" width="17.625" customWidth="1"/>
    <col min="15022" max="15023" width="4.625" customWidth="1"/>
    <col min="15024" max="15024" width="17.625" customWidth="1"/>
    <col min="15025" max="15026" width="4.625" customWidth="1"/>
    <col min="15027" max="15027" width="17.625" customWidth="1"/>
    <col min="15028" max="15029" width="4.625" customWidth="1"/>
    <col min="15030" max="15030" width="17.625" customWidth="1"/>
    <col min="15031" max="15031" width="4.625" customWidth="1"/>
    <col min="15032" max="15032" width="0" hidden="1" customWidth="1"/>
    <col min="15033" max="15033" width="1" customWidth="1"/>
    <col min="15034" max="15034" width="6" customWidth="1"/>
    <col min="15035" max="15058" width="4.5" customWidth="1"/>
    <col min="15059" max="15060" width="4" customWidth="1"/>
    <col min="15061" max="15066" width="3.625" customWidth="1"/>
    <col min="15067" max="15070" width="5.875" customWidth="1"/>
    <col min="15071" max="15089" width="3.625" customWidth="1"/>
    <col min="15272" max="15272" width="4.25" customWidth="1"/>
    <col min="15273" max="15273" width="4.125" customWidth="1"/>
    <col min="15274" max="15274" width="17.625" customWidth="1"/>
    <col min="15275" max="15276" width="4.625" customWidth="1"/>
    <col min="15277" max="15277" width="17.625" customWidth="1"/>
    <col min="15278" max="15279" width="4.625" customWidth="1"/>
    <col min="15280" max="15280" width="17.625" customWidth="1"/>
    <col min="15281" max="15282" width="4.625" customWidth="1"/>
    <col min="15283" max="15283" width="17.625" customWidth="1"/>
    <col min="15284" max="15285" width="4.625" customWidth="1"/>
    <col min="15286" max="15286" width="17.625" customWidth="1"/>
    <col min="15287" max="15287" width="4.625" customWidth="1"/>
    <col min="15288" max="15288" width="0" hidden="1" customWidth="1"/>
    <col min="15289" max="15289" width="1" customWidth="1"/>
    <col min="15290" max="15290" width="6" customWidth="1"/>
    <col min="15291" max="15314" width="4.5" customWidth="1"/>
    <col min="15315" max="15316" width="4" customWidth="1"/>
    <col min="15317" max="15322" width="3.625" customWidth="1"/>
    <col min="15323" max="15326" width="5.875" customWidth="1"/>
    <col min="15327" max="15345" width="3.625" customWidth="1"/>
    <col min="15528" max="15528" width="4.25" customWidth="1"/>
    <col min="15529" max="15529" width="4.125" customWidth="1"/>
    <col min="15530" max="15530" width="17.625" customWidth="1"/>
    <col min="15531" max="15532" width="4.625" customWidth="1"/>
    <col min="15533" max="15533" width="17.625" customWidth="1"/>
    <col min="15534" max="15535" width="4.625" customWidth="1"/>
    <col min="15536" max="15536" width="17.625" customWidth="1"/>
    <col min="15537" max="15538" width="4.625" customWidth="1"/>
    <col min="15539" max="15539" width="17.625" customWidth="1"/>
    <col min="15540" max="15541" width="4.625" customWidth="1"/>
    <col min="15542" max="15542" width="17.625" customWidth="1"/>
    <col min="15543" max="15543" width="4.625" customWidth="1"/>
    <col min="15544" max="15544" width="0" hidden="1" customWidth="1"/>
    <col min="15545" max="15545" width="1" customWidth="1"/>
    <col min="15546" max="15546" width="6" customWidth="1"/>
    <col min="15547" max="15570" width="4.5" customWidth="1"/>
    <col min="15571" max="15572" width="4" customWidth="1"/>
    <col min="15573" max="15578" width="3.625" customWidth="1"/>
    <col min="15579" max="15582" width="5.875" customWidth="1"/>
    <col min="15583" max="15601" width="3.625" customWidth="1"/>
    <col min="15784" max="15784" width="4.25" customWidth="1"/>
    <col min="15785" max="15785" width="4.125" customWidth="1"/>
    <col min="15786" max="15786" width="17.625" customWidth="1"/>
    <col min="15787" max="15788" width="4.625" customWidth="1"/>
    <col min="15789" max="15789" width="17.625" customWidth="1"/>
    <col min="15790" max="15791" width="4.625" customWidth="1"/>
    <col min="15792" max="15792" width="17.625" customWidth="1"/>
    <col min="15793" max="15794" width="4.625" customWidth="1"/>
    <col min="15795" max="15795" width="17.625" customWidth="1"/>
    <col min="15796" max="15797" width="4.625" customWidth="1"/>
    <col min="15798" max="15798" width="17.625" customWidth="1"/>
    <col min="15799" max="15799" width="4.625" customWidth="1"/>
    <col min="15800" max="15800" width="0" hidden="1" customWidth="1"/>
    <col min="15801" max="15801" width="1" customWidth="1"/>
    <col min="15802" max="15802" width="6" customWidth="1"/>
    <col min="15803" max="15826" width="4.5" customWidth="1"/>
    <col min="15827" max="15828" width="4" customWidth="1"/>
    <col min="15829" max="15834" width="3.625" customWidth="1"/>
    <col min="15835" max="15838" width="5.875" customWidth="1"/>
    <col min="15839" max="15857" width="3.625" customWidth="1"/>
    <col min="16040" max="16040" width="4.25" customWidth="1"/>
    <col min="16041" max="16041" width="4.125" customWidth="1"/>
    <col min="16042" max="16042" width="17.625" customWidth="1"/>
    <col min="16043" max="16044" width="4.625" customWidth="1"/>
    <col min="16045" max="16045" width="17.625" customWidth="1"/>
    <col min="16046" max="16047" width="4.625" customWidth="1"/>
    <col min="16048" max="16048" width="17.625" customWidth="1"/>
    <col min="16049" max="16050" width="4.625" customWidth="1"/>
    <col min="16051" max="16051" width="17.625" customWidth="1"/>
    <col min="16052" max="16053" width="4.625" customWidth="1"/>
    <col min="16054" max="16054" width="17.625" customWidth="1"/>
    <col min="16055" max="16055" width="4.625" customWidth="1"/>
    <col min="16056" max="16056" width="0" hidden="1" customWidth="1"/>
    <col min="16057" max="16057" width="1" customWidth="1"/>
    <col min="16058" max="16058" width="6" customWidth="1"/>
    <col min="16059" max="16082" width="4.5" customWidth="1"/>
    <col min="16083" max="16084" width="4" customWidth="1"/>
    <col min="16085" max="16090" width="3.625" customWidth="1"/>
    <col min="16091" max="16094" width="5.875" customWidth="1"/>
    <col min="16095" max="16113" width="3.625" customWidth="1"/>
  </cols>
  <sheetData>
    <row r="1" spans="1:32" ht="27.75" customHeight="1" thickBot="1" x14ac:dyDescent="0.2">
      <c r="A1" s="332" t="s">
        <v>229</v>
      </c>
      <c r="B1" s="332"/>
      <c r="C1" s="332"/>
      <c r="D1" s="332"/>
      <c r="E1" s="332"/>
      <c r="F1" s="332"/>
      <c r="G1" s="332"/>
      <c r="H1" s="332"/>
      <c r="I1" s="332"/>
      <c r="J1" s="332"/>
      <c r="K1" s="332"/>
      <c r="L1" s="332"/>
      <c r="M1" s="332"/>
      <c r="N1" s="332"/>
      <c r="O1" s="332"/>
      <c r="Q1" t="s">
        <v>216</v>
      </c>
    </row>
    <row r="2" spans="1:32" ht="27.75" customHeight="1" thickBot="1" x14ac:dyDescent="0.2">
      <c r="A2" s="303" t="s">
        <v>43</v>
      </c>
      <c r="B2" s="294"/>
      <c r="C2" s="306"/>
      <c r="D2" s="307"/>
      <c r="E2" s="307"/>
      <c r="F2" s="307"/>
      <c r="G2" s="307"/>
      <c r="H2" s="307"/>
      <c r="I2" s="307"/>
      <c r="J2" s="307"/>
      <c r="K2" s="307"/>
      <c r="L2" s="307"/>
      <c r="M2" s="307"/>
      <c r="N2" s="307"/>
      <c r="O2" s="308"/>
      <c r="Q2" t="s">
        <v>290</v>
      </c>
    </row>
    <row r="3" spans="1:32" ht="27.75" customHeight="1" thickBot="1" x14ac:dyDescent="0.2">
      <c r="A3" s="292" t="s">
        <v>272</v>
      </c>
      <c r="B3" s="316"/>
      <c r="C3" s="333"/>
      <c r="D3" s="334"/>
      <c r="E3" s="334"/>
      <c r="F3" s="334"/>
      <c r="G3" s="334"/>
      <c r="H3" s="334"/>
      <c r="I3" s="334"/>
      <c r="J3" s="334"/>
      <c r="K3" s="334"/>
      <c r="L3" s="334"/>
      <c r="M3" s="334"/>
      <c r="N3" s="334"/>
      <c r="O3" s="335"/>
      <c r="Q3" t="s">
        <v>217</v>
      </c>
    </row>
    <row r="4" spans="1:32" ht="27.75" customHeight="1" x14ac:dyDescent="0.15">
      <c r="A4" s="317" t="s">
        <v>273</v>
      </c>
      <c r="B4" s="318"/>
      <c r="C4" s="323"/>
      <c r="D4" s="324"/>
      <c r="E4" s="324"/>
      <c r="F4" s="324"/>
      <c r="G4" s="324"/>
      <c r="H4" s="324"/>
      <c r="I4" s="324"/>
      <c r="J4" s="324"/>
      <c r="K4" s="324"/>
      <c r="L4" s="324"/>
      <c r="M4" s="324"/>
      <c r="N4" s="324"/>
      <c r="O4" s="325"/>
      <c r="Q4" t="s">
        <v>218</v>
      </c>
    </row>
    <row r="5" spans="1:32" ht="27.75" customHeight="1" x14ac:dyDescent="0.15">
      <c r="A5" s="319"/>
      <c r="B5" s="320"/>
      <c r="C5" s="326"/>
      <c r="D5" s="327"/>
      <c r="E5" s="327"/>
      <c r="F5" s="327"/>
      <c r="G5" s="327"/>
      <c r="H5" s="327"/>
      <c r="I5" s="327"/>
      <c r="J5" s="327"/>
      <c r="K5" s="327"/>
      <c r="L5" s="327"/>
      <c r="M5" s="327"/>
      <c r="N5" s="327"/>
      <c r="O5" s="328"/>
      <c r="Q5" t="s">
        <v>219</v>
      </c>
    </row>
    <row r="6" spans="1:32" ht="27.75" customHeight="1" thickBot="1" x14ac:dyDescent="0.2">
      <c r="A6" s="321"/>
      <c r="B6" s="322"/>
      <c r="C6" s="329"/>
      <c r="D6" s="330"/>
      <c r="E6" s="330"/>
      <c r="F6" s="330"/>
      <c r="G6" s="330"/>
      <c r="H6" s="330"/>
      <c r="I6" s="330"/>
      <c r="J6" s="330"/>
      <c r="K6" s="330"/>
      <c r="L6" s="330"/>
      <c r="M6" s="330"/>
      <c r="N6" s="330"/>
      <c r="O6" s="331"/>
    </row>
    <row r="7" spans="1:32" ht="27.75" customHeight="1" thickBot="1" x14ac:dyDescent="0.2">
      <c r="A7" s="303" t="s">
        <v>44</v>
      </c>
      <c r="B7" s="294"/>
      <c r="C7" s="306"/>
      <c r="D7" s="307"/>
      <c r="E7" s="307"/>
      <c r="F7" s="307"/>
      <c r="G7" s="307"/>
      <c r="H7" s="307"/>
      <c r="I7" s="307"/>
      <c r="J7" s="307"/>
      <c r="K7" s="307"/>
      <c r="L7" s="307"/>
      <c r="M7" s="307"/>
      <c r="N7" s="307"/>
      <c r="O7" s="308"/>
    </row>
    <row r="8" spans="1:32" ht="27.75" customHeight="1" thickBot="1" x14ac:dyDescent="0.2">
      <c r="A8" s="303" t="s">
        <v>47</v>
      </c>
      <c r="B8" s="294"/>
      <c r="C8" s="306"/>
      <c r="D8" s="307"/>
      <c r="E8" s="307"/>
      <c r="F8" s="307"/>
      <c r="G8" s="307"/>
      <c r="H8" s="307"/>
      <c r="I8" s="307"/>
      <c r="J8" s="307"/>
      <c r="K8" s="307"/>
      <c r="L8" s="307"/>
      <c r="M8" s="307"/>
      <c r="N8" s="307"/>
      <c r="O8" s="308"/>
      <c r="Q8"/>
    </row>
    <row r="9" spans="1:32" ht="27.75" customHeight="1" thickBot="1" x14ac:dyDescent="0.2">
      <c r="A9" s="303" t="s">
        <v>274</v>
      </c>
      <c r="B9" s="294"/>
      <c r="C9" s="309"/>
      <c r="D9" s="310"/>
      <c r="E9" s="311"/>
      <c r="F9" s="293" t="s">
        <v>45</v>
      </c>
      <c r="G9" s="294"/>
      <c r="H9" s="312"/>
      <c r="I9" s="307"/>
      <c r="J9" s="307"/>
      <c r="K9" s="162"/>
      <c r="L9" s="162"/>
      <c r="M9" s="162"/>
      <c r="N9" s="162"/>
      <c r="O9" s="163"/>
      <c r="Q9"/>
    </row>
    <row r="10" spans="1:32" ht="27.75" customHeight="1" thickBot="1" x14ac:dyDescent="0.2">
      <c r="A10" s="303" t="s">
        <v>48</v>
      </c>
      <c r="B10" s="294"/>
      <c r="C10" s="304"/>
      <c r="D10" s="305"/>
      <c r="E10" s="164" t="s">
        <v>4</v>
      </c>
      <c r="F10" s="162"/>
      <c r="G10" s="162"/>
      <c r="H10" s="162"/>
      <c r="I10" s="165"/>
      <c r="J10" s="165"/>
      <c r="K10" s="162"/>
      <c r="L10" s="162"/>
      <c r="M10" s="162"/>
      <c r="N10" s="162"/>
      <c r="O10" s="163"/>
      <c r="Q10"/>
    </row>
    <row r="11" spans="1:32" ht="27.75" customHeight="1" thickBot="1" x14ac:dyDescent="0.2">
      <c r="A11" s="166"/>
      <c r="B11" s="167"/>
      <c r="C11" s="167"/>
      <c r="D11" s="167"/>
      <c r="E11" s="168"/>
      <c r="F11" s="167"/>
      <c r="G11" s="167"/>
      <c r="H11" s="169"/>
      <c r="I11" s="170"/>
      <c r="J11" s="170"/>
      <c r="K11"/>
      <c r="L11"/>
      <c r="M11"/>
      <c r="N11"/>
      <c r="O11"/>
      <c r="Q11"/>
    </row>
    <row r="12" spans="1:32" s="171" customFormat="1" ht="27.75" customHeight="1" thickBot="1" x14ac:dyDescent="0.2">
      <c r="A12" s="313" t="s">
        <v>5</v>
      </c>
      <c r="B12" s="313"/>
      <c r="C12" s="314" t="s">
        <v>172</v>
      </c>
      <c r="D12" s="292" t="s">
        <v>173</v>
      </c>
      <c r="E12" s="315"/>
      <c r="F12" s="315"/>
      <c r="G12" s="315"/>
      <c r="H12" s="315"/>
      <c r="I12" s="315"/>
      <c r="J12" s="315"/>
      <c r="K12" s="315"/>
      <c r="L12" s="315"/>
      <c r="M12" s="315"/>
      <c r="N12" s="315"/>
      <c r="O12" s="316"/>
      <c r="P12" s="161"/>
      <c r="Q12"/>
    </row>
    <row r="13" spans="1:32" ht="27.75" customHeight="1" thickBot="1" x14ac:dyDescent="0.2">
      <c r="A13" s="313"/>
      <c r="B13" s="313"/>
      <c r="C13" s="314"/>
      <c r="D13" s="240" t="s">
        <v>174</v>
      </c>
      <c r="E13" s="241"/>
      <c r="F13" s="242"/>
      <c r="G13" s="240" t="s">
        <v>6</v>
      </c>
      <c r="H13" s="241"/>
      <c r="I13" s="242"/>
      <c r="J13" s="240" t="s">
        <v>175</v>
      </c>
      <c r="K13" s="241"/>
      <c r="L13" s="242"/>
      <c r="M13" s="240" t="s">
        <v>176</v>
      </c>
      <c r="N13" s="241"/>
      <c r="O13" s="242"/>
      <c r="Q13" s="244" t="s">
        <v>234</v>
      </c>
      <c r="R13" s="245"/>
      <c r="S13" s="245"/>
      <c r="T13" s="245"/>
      <c r="U13" s="245"/>
      <c r="V13" s="245"/>
      <c r="W13" s="245"/>
      <c r="X13" s="245"/>
      <c r="Y13" s="245"/>
      <c r="Z13" s="245"/>
      <c r="AA13" s="245"/>
      <c r="AB13" s="245"/>
      <c r="AC13" s="245"/>
      <c r="AD13" s="245"/>
      <c r="AE13" s="245"/>
      <c r="AF13" s="246"/>
    </row>
    <row r="14" spans="1:32" ht="27.75" customHeight="1" thickBot="1" x14ac:dyDescent="0.2">
      <c r="A14" s="173" t="s">
        <v>177</v>
      </c>
      <c r="B14" s="174" t="s">
        <v>7</v>
      </c>
      <c r="C14" s="173">
        <v>2</v>
      </c>
      <c r="D14" s="127"/>
      <c r="E14" s="173" t="s">
        <v>178</v>
      </c>
      <c r="F14" s="175">
        <f>IF(D14&lt;&gt;"",C14*1,0)</f>
        <v>0</v>
      </c>
      <c r="G14" s="127"/>
      <c r="H14" s="173" t="s">
        <v>8</v>
      </c>
      <c r="I14" s="175">
        <f>IF(G14&lt;&gt;"",C14*3,0)</f>
        <v>0</v>
      </c>
      <c r="J14" s="127"/>
      <c r="K14" s="176" t="s">
        <v>9</v>
      </c>
      <c r="L14" s="175">
        <f>IF(J14&lt;&gt;"",C14*5,0)</f>
        <v>0</v>
      </c>
      <c r="M14" s="177"/>
      <c r="N14" s="178"/>
      <c r="O14" s="179"/>
      <c r="P14" s="161">
        <f>F14+I14+L14+O14</f>
        <v>0</v>
      </c>
      <c r="Q14" s="247" t="s">
        <v>275</v>
      </c>
      <c r="R14" s="247"/>
      <c r="S14" s="247"/>
      <c r="T14" s="247"/>
      <c r="U14" s="247"/>
      <c r="V14" s="247"/>
      <c r="W14" s="247"/>
      <c r="X14" s="247"/>
      <c r="Y14" s="247"/>
      <c r="Z14" s="247"/>
      <c r="AA14" s="247"/>
      <c r="AB14" s="247"/>
      <c r="AC14" s="247"/>
      <c r="AD14" s="247"/>
      <c r="AE14" s="247"/>
      <c r="AF14" s="247"/>
    </row>
    <row r="15" spans="1:32" ht="27.75" customHeight="1" thickBot="1" x14ac:dyDescent="0.2">
      <c r="A15" s="180" t="s">
        <v>10</v>
      </c>
      <c r="B15" s="181" t="s">
        <v>11</v>
      </c>
      <c r="C15" s="180">
        <v>1</v>
      </c>
      <c r="D15" s="182"/>
      <c r="E15" s="183"/>
      <c r="F15" s="184"/>
      <c r="G15" s="128"/>
      <c r="H15" s="180" t="s">
        <v>12</v>
      </c>
      <c r="I15" s="175">
        <f t="shared" ref="I15:I22" si="0">IF(G15&lt;&gt;"",C15*3,0)</f>
        <v>0</v>
      </c>
      <c r="J15" s="128"/>
      <c r="K15" s="180" t="s">
        <v>13</v>
      </c>
      <c r="L15" s="175">
        <f t="shared" ref="L15:L16" si="1">IF(J15&lt;&gt;"",C15*5,0)</f>
        <v>0</v>
      </c>
      <c r="M15" s="182"/>
      <c r="N15" s="183"/>
      <c r="O15" s="184"/>
      <c r="P15" s="161">
        <f t="shared" ref="P15:P27" si="2">F15+I15+L15+O15</f>
        <v>0</v>
      </c>
      <c r="Q15" s="247" t="s">
        <v>226</v>
      </c>
      <c r="R15" s="247"/>
      <c r="S15" s="247"/>
      <c r="T15" s="247"/>
      <c r="U15" s="247"/>
      <c r="V15" s="247"/>
      <c r="W15" s="247"/>
      <c r="X15" s="247"/>
      <c r="Y15" s="247"/>
      <c r="Z15" s="247"/>
      <c r="AA15" s="247"/>
      <c r="AB15" s="247"/>
      <c r="AC15" s="247"/>
      <c r="AD15" s="247"/>
      <c r="AE15" s="247"/>
      <c r="AF15" s="247"/>
    </row>
    <row r="16" spans="1:32" ht="27.75" customHeight="1" thickBot="1" x14ac:dyDescent="0.2">
      <c r="A16" s="180" t="s">
        <v>14</v>
      </c>
      <c r="B16" s="181" t="s">
        <v>276</v>
      </c>
      <c r="C16" s="180">
        <v>1</v>
      </c>
      <c r="D16" s="128"/>
      <c r="E16" s="180" t="s">
        <v>179</v>
      </c>
      <c r="F16" s="175">
        <f>IF(D16&lt;&gt;"",C16*1,0)</f>
        <v>0</v>
      </c>
      <c r="G16" s="128"/>
      <c r="H16" s="180" t="s">
        <v>180</v>
      </c>
      <c r="I16" s="175">
        <f t="shared" si="0"/>
        <v>0</v>
      </c>
      <c r="J16" s="128"/>
      <c r="K16" s="180" t="s">
        <v>181</v>
      </c>
      <c r="L16" s="175">
        <f t="shared" si="1"/>
        <v>0</v>
      </c>
      <c r="M16" s="182"/>
      <c r="N16" s="183"/>
      <c r="O16" s="184"/>
      <c r="P16" s="161">
        <f t="shared" si="2"/>
        <v>0</v>
      </c>
      <c r="Q16" s="247"/>
      <c r="R16" s="247"/>
      <c r="S16" s="247"/>
      <c r="T16" s="247"/>
      <c r="U16" s="247"/>
      <c r="V16" s="247"/>
      <c r="W16" s="247"/>
      <c r="X16" s="247"/>
      <c r="Y16" s="247"/>
      <c r="Z16" s="247"/>
      <c r="AA16" s="247"/>
      <c r="AB16" s="247"/>
      <c r="AC16" s="247"/>
      <c r="AD16" s="247"/>
      <c r="AE16" s="247"/>
      <c r="AF16" s="247"/>
    </row>
    <row r="17" spans="1:32" ht="27.75" customHeight="1" thickBot="1" x14ac:dyDescent="0.2">
      <c r="A17" s="180" t="s">
        <v>15</v>
      </c>
      <c r="B17" s="181" t="s">
        <v>182</v>
      </c>
      <c r="C17" s="180">
        <v>1</v>
      </c>
      <c r="D17" s="182"/>
      <c r="E17" s="183"/>
      <c r="F17" s="184"/>
      <c r="G17" s="128"/>
      <c r="H17" s="180" t="s">
        <v>183</v>
      </c>
      <c r="I17" s="175">
        <f t="shared" si="0"/>
        <v>0</v>
      </c>
      <c r="J17" s="182"/>
      <c r="K17" s="183"/>
      <c r="L17" s="184"/>
      <c r="M17" s="182"/>
      <c r="N17" s="183"/>
      <c r="O17" s="184"/>
      <c r="P17" s="161">
        <f t="shared" si="2"/>
        <v>0</v>
      </c>
      <c r="Q17" s="247" t="s">
        <v>277</v>
      </c>
      <c r="R17" s="247"/>
      <c r="S17" s="247"/>
      <c r="T17" s="247"/>
      <c r="U17" s="247"/>
      <c r="V17" s="247"/>
      <c r="W17" s="247"/>
      <c r="X17" s="247"/>
      <c r="Y17" s="247"/>
      <c r="Z17" s="247"/>
      <c r="AA17" s="247"/>
      <c r="AB17" s="247"/>
      <c r="AC17" s="247"/>
      <c r="AD17" s="247"/>
      <c r="AE17" s="247"/>
      <c r="AF17" s="247"/>
    </row>
    <row r="18" spans="1:32" ht="27.75" customHeight="1" thickBot="1" x14ac:dyDescent="0.2">
      <c r="A18" s="180" t="s">
        <v>16</v>
      </c>
      <c r="B18" s="186" t="s">
        <v>17</v>
      </c>
      <c r="C18" s="180">
        <v>1</v>
      </c>
      <c r="D18" s="182"/>
      <c r="E18" s="183"/>
      <c r="F18" s="184"/>
      <c r="G18" s="128"/>
      <c r="H18" s="180" t="s">
        <v>184</v>
      </c>
      <c r="I18" s="175">
        <f t="shared" si="0"/>
        <v>0</v>
      </c>
      <c r="J18" s="128"/>
      <c r="K18" s="187" t="s">
        <v>185</v>
      </c>
      <c r="L18" s="175">
        <f>IF(J18&lt;&gt;"",C18*5,0)</f>
        <v>0</v>
      </c>
      <c r="M18" s="128"/>
      <c r="N18" s="187" t="s">
        <v>186</v>
      </c>
      <c r="O18" s="188">
        <f>IF(M18&lt;&gt;"",C18*8,0)</f>
        <v>0</v>
      </c>
      <c r="P18" s="161">
        <f t="shared" si="2"/>
        <v>0</v>
      </c>
      <c r="Q18" s="247" t="s">
        <v>230</v>
      </c>
      <c r="R18" s="247"/>
      <c r="S18" s="247"/>
      <c r="T18" s="247"/>
      <c r="U18" s="247"/>
      <c r="V18" s="247"/>
      <c r="W18" s="247"/>
      <c r="X18" s="247"/>
      <c r="Y18" s="247"/>
      <c r="Z18" s="247"/>
      <c r="AA18" s="247"/>
      <c r="AB18" s="247"/>
      <c r="AC18" s="247"/>
      <c r="AD18" s="247"/>
      <c r="AE18" s="247"/>
      <c r="AF18" s="247"/>
    </row>
    <row r="19" spans="1:32" ht="27.75" customHeight="1" thickBot="1" x14ac:dyDescent="0.2">
      <c r="A19" s="180" t="s">
        <v>37</v>
      </c>
      <c r="B19" s="186" t="s">
        <v>187</v>
      </c>
      <c r="C19" s="180">
        <v>1</v>
      </c>
      <c r="D19" s="128"/>
      <c r="E19" s="180" t="s">
        <v>188</v>
      </c>
      <c r="F19" s="175">
        <f>IF(D19&lt;&gt;"",C19*1,0)</f>
        <v>0</v>
      </c>
      <c r="G19" s="128"/>
      <c r="H19" s="180" t="s">
        <v>20</v>
      </c>
      <c r="I19" s="175">
        <f t="shared" si="0"/>
        <v>0</v>
      </c>
      <c r="J19" s="128"/>
      <c r="K19" s="187" t="s">
        <v>189</v>
      </c>
      <c r="L19" s="175">
        <f t="shared" ref="L19:L22" si="3">IF(J19&lt;&gt;"",C19*5,0)</f>
        <v>0</v>
      </c>
      <c r="M19" s="128"/>
      <c r="N19" s="180" t="s">
        <v>190</v>
      </c>
      <c r="O19" s="188">
        <f t="shared" ref="O19:O21" si="4">IF(M19&lt;&gt;"",C19*8,0)</f>
        <v>0</v>
      </c>
      <c r="P19" s="161">
        <f t="shared" si="2"/>
        <v>0</v>
      </c>
      <c r="Q19" s="247" t="s">
        <v>73</v>
      </c>
      <c r="R19" s="247"/>
      <c r="S19" s="247"/>
      <c r="T19" s="247"/>
      <c r="U19" s="247"/>
      <c r="V19" s="247"/>
      <c r="W19" s="247"/>
      <c r="X19" s="247"/>
      <c r="Y19" s="247"/>
      <c r="Z19" s="247"/>
      <c r="AA19" s="247"/>
      <c r="AB19" s="247"/>
      <c r="AC19" s="247"/>
      <c r="AD19" s="247"/>
      <c r="AE19" s="247"/>
      <c r="AF19" s="247"/>
    </row>
    <row r="20" spans="1:32" ht="27.75" customHeight="1" thickBot="1" x14ac:dyDescent="0.2">
      <c r="A20" s="180" t="s">
        <v>38</v>
      </c>
      <c r="B20" s="186" t="s">
        <v>209</v>
      </c>
      <c r="C20" s="180">
        <v>2</v>
      </c>
      <c r="D20" s="128"/>
      <c r="E20" s="180" t="s">
        <v>210</v>
      </c>
      <c r="F20" s="175">
        <f>IF(D20&lt;&gt;"",C20*1,0)</f>
        <v>0</v>
      </c>
      <c r="G20" s="128"/>
      <c r="H20" s="180" t="s">
        <v>211</v>
      </c>
      <c r="I20" s="175">
        <f t="shared" si="0"/>
        <v>0</v>
      </c>
      <c r="J20" s="128"/>
      <c r="K20" s="187" t="s">
        <v>212</v>
      </c>
      <c r="L20" s="175">
        <f t="shared" si="3"/>
        <v>0</v>
      </c>
      <c r="M20" s="128"/>
      <c r="N20" s="180" t="s">
        <v>213</v>
      </c>
      <c r="O20" s="188">
        <f t="shared" si="4"/>
        <v>0</v>
      </c>
      <c r="P20" s="161">
        <f t="shared" si="2"/>
        <v>0</v>
      </c>
      <c r="Q20" s="247"/>
      <c r="R20" s="247"/>
      <c r="S20" s="247"/>
      <c r="T20" s="247"/>
      <c r="U20" s="247"/>
      <c r="V20" s="247"/>
      <c r="W20" s="247"/>
      <c r="X20" s="247"/>
      <c r="Y20" s="247"/>
      <c r="Z20" s="247"/>
      <c r="AA20" s="247"/>
      <c r="AB20" s="247"/>
      <c r="AC20" s="247"/>
      <c r="AD20" s="247"/>
      <c r="AE20" s="247"/>
      <c r="AF20" s="247"/>
    </row>
    <row r="21" spans="1:32" ht="27.75" customHeight="1" thickBot="1" x14ac:dyDescent="0.2">
      <c r="A21" s="189" t="s">
        <v>214</v>
      </c>
      <c r="B21" s="190" t="s">
        <v>282</v>
      </c>
      <c r="C21" s="180">
        <v>2</v>
      </c>
      <c r="D21" s="185" t="str">
        <f>IF(AND('別紙1 項目H・L・N算出内訳'!$D$1&gt;0,'別紙1 項目H・L・N算出内訳'!$D$1&lt;=25),1,"")</f>
        <v/>
      </c>
      <c r="E21" s="180" t="s">
        <v>191</v>
      </c>
      <c r="F21" s="175">
        <f>IF(D21&lt;&gt;"",C21*1,0)</f>
        <v>0</v>
      </c>
      <c r="G21" s="185" t="str">
        <f>IF(AND('別紙1 項目H・L・N算出内訳'!$D$1&gt;=26,'別紙1 項目H・L・N算出内訳'!$D$1&lt;=50),1,"")</f>
        <v/>
      </c>
      <c r="H21" s="180" t="s">
        <v>192</v>
      </c>
      <c r="I21" s="175">
        <f t="shared" si="0"/>
        <v>0</v>
      </c>
      <c r="J21" s="185" t="str">
        <f>IF(AND('別紙1 項目H・L・N算出内訳'!$D$1&gt;=51,'別紙1 項目H・L・N算出内訳'!$D$1&lt;=100),1,"")</f>
        <v/>
      </c>
      <c r="K21" s="187" t="s">
        <v>21</v>
      </c>
      <c r="L21" s="175">
        <f t="shared" si="3"/>
        <v>0</v>
      </c>
      <c r="M21" s="185" t="str">
        <f>IF('別紙1 項目H・L・N算出内訳'!$D$1&gt;=101,1,"")</f>
        <v/>
      </c>
      <c r="N21" s="187" t="s">
        <v>36</v>
      </c>
      <c r="O21" s="188">
        <f t="shared" si="4"/>
        <v>0</v>
      </c>
      <c r="P21" s="161">
        <f t="shared" si="2"/>
        <v>0</v>
      </c>
      <c r="Q21" s="247" t="s">
        <v>278</v>
      </c>
      <c r="R21" s="247"/>
      <c r="S21" s="247"/>
      <c r="T21" s="247"/>
      <c r="U21" s="247"/>
      <c r="V21" s="247"/>
      <c r="W21" s="247"/>
      <c r="X21" s="247"/>
      <c r="Y21" s="247"/>
      <c r="Z21" s="247"/>
      <c r="AA21" s="247"/>
      <c r="AB21" s="247"/>
      <c r="AC21" s="247"/>
      <c r="AD21" s="247"/>
      <c r="AE21" s="247"/>
      <c r="AF21" s="247"/>
    </row>
    <row r="22" spans="1:32" ht="27.75" customHeight="1" thickBot="1" x14ac:dyDescent="0.2">
      <c r="A22" s="180" t="s">
        <v>22</v>
      </c>
      <c r="B22" s="191" t="s">
        <v>193</v>
      </c>
      <c r="C22" s="180">
        <v>2</v>
      </c>
      <c r="D22" s="128"/>
      <c r="E22" s="180" t="s">
        <v>194</v>
      </c>
      <c r="F22" s="175">
        <f>IF(D22&lt;&gt;"",C22*1,0)</f>
        <v>0</v>
      </c>
      <c r="G22" s="128"/>
      <c r="H22" s="180" t="s">
        <v>8</v>
      </c>
      <c r="I22" s="175">
        <f t="shared" si="0"/>
        <v>0</v>
      </c>
      <c r="J22" s="128"/>
      <c r="K22" s="180" t="s">
        <v>195</v>
      </c>
      <c r="L22" s="175">
        <f t="shared" si="3"/>
        <v>0</v>
      </c>
      <c r="M22" s="182"/>
      <c r="N22" s="183"/>
      <c r="O22" s="184"/>
      <c r="P22" s="161">
        <f t="shared" si="2"/>
        <v>0</v>
      </c>
      <c r="Q22" s="243" t="s">
        <v>280</v>
      </c>
      <c r="R22" s="243"/>
      <c r="S22" s="243"/>
      <c r="T22" s="243"/>
      <c r="U22" s="243"/>
      <c r="V22" s="243"/>
      <c r="W22" s="243"/>
      <c r="X22" s="243"/>
      <c r="Y22" s="243"/>
      <c r="Z22" s="243"/>
      <c r="AA22" s="243"/>
      <c r="AB22" s="243"/>
      <c r="AC22" s="243"/>
      <c r="AD22" s="243"/>
      <c r="AE22" s="243"/>
      <c r="AF22" s="243"/>
    </row>
    <row r="23" spans="1:32" ht="27.75" customHeight="1" thickBot="1" x14ac:dyDescent="0.2">
      <c r="A23" s="180" t="s">
        <v>23</v>
      </c>
      <c r="B23" s="181" t="s">
        <v>196</v>
      </c>
      <c r="C23" s="180">
        <v>3</v>
      </c>
      <c r="D23" s="248" t="s">
        <v>197</v>
      </c>
      <c r="E23" s="248"/>
      <c r="F23" s="248"/>
      <c r="G23" s="248"/>
      <c r="H23" s="248"/>
      <c r="I23" s="248"/>
      <c r="J23" s="248"/>
      <c r="K23" s="129">
        <v>0</v>
      </c>
      <c r="L23" s="175">
        <f>C23*K23</f>
        <v>0</v>
      </c>
      <c r="M23" s="182"/>
      <c r="N23" s="183"/>
      <c r="O23" s="184"/>
      <c r="P23" s="161">
        <f>L23</f>
        <v>0</v>
      </c>
      <c r="Q23" s="247" t="s">
        <v>232</v>
      </c>
      <c r="R23" s="247"/>
      <c r="S23" s="247"/>
      <c r="T23" s="247"/>
      <c r="U23" s="247"/>
      <c r="V23" s="247"/>
      <c r="W23" s="247"/>
      <c r="X23" s="247"/>
      <c r="Y23" s="247"/>
      <c r="Z23" s="247"/>
      <c r="AA23" s="247"/>
      <c r="AB23" s="247"/>
      <c r="AC23" s="247"/>
      <c r="AD23" s="247"/>
      <c r="AE23" s="247"/>
      <c r="AF23" s="247"/>
    </row>
    <row r="24" spans="1:32" ht="27.75" customHeight="1" thickBot="1" x14ac:dyDescent="0.2">
      <c r="A24" s="180" t="s">
        <v>24</v>
      </c>
      <c r="B24" s="186" t="s">
        <v>198</v>
      </c>
      <c r="C24" s="180">
        <v>2</v>
      </c>
      <c r="D24" s="128"/>
      <c r="E24" s="180" t="s">
        <v>199</v>
      </c>
      <c r="F24" s="175">
        <f>IF(D24&lt;&gt;"",C24*1,0)</f>
        <v>0</v>
      </c>
      <c r="G24" s="128"/>
      <c r="H24" s="180" t="s">
        <v>200</v>
      </c>
      <c r="I24" s="175">
        <f>IF(G24&lt;&gt;"",C24*3,0)</f>
        <v>0</v>
      </c>
      <c r="J24" s="128"/>
      <c r="K24" s="180" t="s">
        <v>201</v>
      </c>
      <c r="L24" s="175">
        <f>IF(J24&lt;&gt;"",C24*5,0)</f>
        <v>0</v>
      </c>
      <c r="M24" s="128"/>
      <c r="N24" s="192" t="s">
        <v>202</v>
      </c>
      <c r="O24" s="188">
        <f>IF(M24&lt;&gt;"",C24*8,0)</f>
        <v>0</v>
      </c>
      <c r="P24" s="161">
        <f t="shared" si="2"/>
        <v>0</v>
      </c>
      <c r="Q24" s="247" t="s">
        <v>227</v>
      </c>
      <c r="R24" s="247"/>
      <c r="S24" s="247"/>
      <c r="T24" s="247"/>
      <c r="U24" s="247"/>
      <c r="V24" s="247"/>
      <c r="W24" s="247"/>
      <c r="X24" s="247"/>
      <c r="Y24" s="247"/>
      <c r="Z24" s="247"/>
      <c r="AA24" s="247"/>
      <c r="AB24" s="247"/>
      <c r="AC24" s="247"/>
      <c r="AD24" s="247"/>
      <c r="AE24" s="247"/>
      <c r="AF24" s="247"/>
    </row>
    <row r="25" spans="1:32" s="171" customFormat="1" ht="27.75" customHeight="1" thickBot="1" x14ac:dyDescent="0.2">
      <c r="A25" s="180" t="s">
        <v>28</v>
      </c>
      <c r="B25" s="181" t="s">
        <v>25</v>
      </c>
      <c r="C25" s="180">
        <v>3</v>
      </c>
      <c r="D25" s="182"/>
      <c r="E25" s="183"/>
      <c r="F25" s="184"/>
      <c r="G25" s="185" t="str">
        <f>IF(AND('別紙1 項目H・L・N算出内訳'!$D$17&gt;0,'別紙1 項目H・L・N算出内訳'!$D$17&lt;=5),1,"")</f>
        <v/>
      </c>
      <c r="H25" s="180" t="s">
        <v>26</v>
      </c>
      <c r="I25" s="175">
        <f t="shared" ref="I25:I26" si="5">IF(G25&lt;&gt;"",C25*3,0)</f>
        <v>0</v>
      </c>
      <c r="J25" s="185" t="str">
        <f>IF('別紙1 項目H・L・N算出内訳'!$D$17&gt;=6,1,"")</f>
        <v/>
      </c>
      <c r="K25" s="180" t="s">
        <v>27</v>
      </c>
      <c r="L25" s="175">
        <f t="shared" ref="L25:L27" si="6">IF(J25&lt;&gt;"",C25*5,0)</f>
        <v>0</v>
      </c>
      <c r="M25" s="182"/>
      <c r="N25" s="183"/>
      <c r="O25" s="184"/>
      <c r="P25" s="161">
        <f t="shared" si="2"/>
        <v>0</v>
      </c>
      <c r="Q25" s="247" t="s">
        <v>279</v>
      </c>
      <c r="R25" s="247"/>
      <c r="S25" s="247"/>
      <c r="T25" s="247"/>
      <c r="U25" s="247"/>
      <c r="V25" s="247"/>
      <c r="W25" s="247"/>
      <c r="X25" s="247"/>
      <c r="Y25" s="247"/>
      <c r="Z25" s="247"/>
      <c r="AA25" s="247"/>
      <c r="AB25" s="247"/>
      <c r="AC25" s="247"/>
      <c r="AD25" s="247"/>
      <c r="AE25" s="247"/>
      <c r="AF25" s="247"/>
    </row>
    <row r="26" spans="1:32" ht="27.75" customHeight="1" thickBot="1" x14ac:dyDescent="0.2">
      <c r="A26" s="180" t="s">
        <v>30</v>
      </c>
      <c r="B26" s="181" t="s">
        <v>203</v>
      </c>
      <c r="C26" s="180">
        <v>3</v>
      </c>
      <c r="D26" s="128"/>
      <c r="E26" s="193" t="s">
        <v>204</v>
      </c>
      <c r="F26" s="175">
        <f>IF(D26&lt;&gt;"",C26*1,0)</f>
        <v>0</v>
      </c>
      <c r="G26" s="128"/>
      <c r="H26" s="180" t="s">
        <v>205</v>
      </c>
      <c r="I26" s="175">
        <f t="shared" si="5"/>
        <v>0</v>
      </c>
      <c r="J26" s="128"/>
      <c r="K26" s="180" t="s">
        <v>206</v>
      </c>
      <c r="L26" s="175">
        <f t="shared" si="6"/>
        <v>0</v>
      </c>
      <c r="M26" s="182"/>
      <c r="N26" s="183"/>
      <c r="O26" s="184"/>
      <c r="P26" s="161">
        <f t="shared" si="2"/>
        <v>0</v>
      </c>
      <c r="Q26" s="243" t="s">
        <v>233</v>
      </c>
      <c r="R26" s="243"/>
      <c r="S26" s="243"/>
      <c r="T26" s="243"/>
      <c r="U26" s="243"/>
      <c r="V26" s="243"/>
      <c r="W26" s="243"/>
      <c r="X26" s="243"/>
      <c r="Y26" s="243"/>
      <c r="Z26" s="243"/>
      <c r="AA26" s="243"/>
      <c r="AB26" s="243"/>
      <c r="AC26" s="243"/>
      <c r="AD26" s="243"/>
      <c r="AE26" s="243"/>
      <c r="AF26" s="243"/>
    </row>
    <row r="27" spans="1:32" ht="27.75" customHeight="1" thickBot="1" x14ac:dyDescent="0.2">
      <c r="A27" s="180" t="s">
        <v>31</v>
      </c>
      <c r="B27" s="181" t="s">
        <v>29</v>
      </c>
      <c r="C27" s="180">
        <v>5</v>
      </c>
      <c r="D27" s="182"/>
      <c r="E27" s="183"/>
      <c r="F27" s="184"/>
      <c r="G27" s="185" t="str">
        <f>IF(AND('別紙1 項目H・L・N算出内訳'!$D$25&gt;0,'別紙1 項目H・L・N算出内訳'!$D$25&lt;=5),1,"")</f>
        <v/>
      </c>
      <c r="H27" s="180" t="s">
        <v>26</v>
      </c>
      <c r="I27" s="175">
        <f>IF(G27&lt;&gt;"",C27*3,0)</f>
        <v>0</v>
      </c>
      <c r="J27" s="185" t="str">
        <f>IF('別紙1 項目H・L・N算出内訳'!$D$25&gt;=6,1,"")</f>
        <v/>
      </c>
      <c r="K27" s="180" t="s">
        <v>27</v>
      </c>
      <c r="L27" s="175">
        <f t="shared" si="6"/>
        <v>0</v>
      </c>
      <c r="M27" s="182"/>
      <c r="N27" s="183"/>
      <c r="O27" s="184"/>
      <c r="P27" s="161">
        <f t="shared" si="2"/>
        <v>0</v>
      </c>
      <c r="Q27" s="247" t="s">
        <v>281</v>
      </c>
      <c r="R27" s="247"/>
      <c r="S27" s="247"/>
      <c r="T27" s="247"/>
      <c r="U27" s="247"/>
      <c r="V27" s="247"/>
      <c r="W27" s="247"/>
      <c r="X27" s="247"/>
      <c r="Y27" s="247"/>
      <c r="Z27" s="247"/>
      <c r="AA27" s="247"/>
      <c r="AB27" s="247"/>
      <c r="AC27" s="247"/>
      <c r="AD27" s="247"/>
      <c r="AE27" s="247"/>
      <c r="AF27" s="247"/>
    </row>
    <row r="28" spans="1:32" ht="27.75" customHeight="1" thickBot="1" x14ac:dyDescent="0.2">
      <c r="A28" s="254" t="s">
        <v>215</v>
      </c>
      <c r="B28" s="255" t="s">
        <v>266</v>
      </c>
      <c r="C28" s="254">
        <v>2</v>
      </c>
      <c r="D28" s="256" t="s">
        <v>267</v>
      </c>
      <c r="E28" s="257"/>
      <c r="F28" s="258"/>
      <c r="G28" s="259"/>
      <c r="H28" s="195" t="s">
        <v>208</v>
      </c>
      <c r="I28" s="196"/>
      <c r="J28" s="195"/>
      <c r="K28" s="197"/>
      <c r="L28" s="198"/>
      <c r="M28" s="172"/>
      <c r="N28" s="199"/>
      <c r="O28" s="200"/>
      <c r="P28" s="233">
        <f>F29+I29+L29+O29</f>
        <v>0</v>
      </c>
      <c r="Q28" s="234" t="s">
        <v>268</v>
      </c>
      <c r="R28" s="235"/>
      <c r="S28" s="235"/>
      <c r="T28" s="235"/>
      <c r="U28" s="235"/>
      <c r="V28" s="235"/>
      <c r="W28" s="235"/>
      <c r="X28" s="235"/>
      <c r="Y28" s="235"/>
      <c r="Z28" s="235"/>
      <c r="AA28" s="235"/>
      <c r="AB28" s="235"/>
      <c r="AC28" s="235"/>
      <c r="AD28" s="235"/>
      <c r="AE28" s="235"/>
      <c r="AF28" s="236"/>
    </row>
    <row r="29" spans="1:32" ht="27.75" customHeight="1" thickBot="1" x14ac:dyDescent="0.2">
      <c r="A29" s="254"/>
      <c r="B29" s="255"/>
      <c r="C29" s="254"/>
      <c r="D29" s="185" t="str">
        <f>IF(AND($F$28&gt;0,$F$28&lt;=4),1,"")</f>
        <v/>
      </c>
      <c r="E29" s="194" t="s">
        <v>18</v>
      </c>
      <c r="F29" s="201">
        <f>IF(D29&lt;&gt;"",C28*1,0)</f>
        <v>0</v>
      </c>
      <c r="G29" s="185" t="str">
        <f>IF(AND($F$28&gt;=5,$F$28&lt;=24),1,"")</f>
        <v/>
      </c>
      <c r="H29" s="194" t="s">
        <v>220</v>
      </c>
      <c r="I29" s="188">
        <f>IF(G29&lt;&gt;"",C28*3,0)</f>
        <v>0</v>
      </c>
      <c r="J29" s="185" t="str">
        <f>IF(AND($F$28&gt;=25,$F$28&lt;=48),1,"")</f>
        <v/>
      </c>
      <c r="K29" s="194" t="s">
        <v>19</v>
      </c>
      <c r="L29" s="188">
        <f>IF(J29&lt;&gt;"",C28*5,0)</f>
        <v>0</v>
      </c>
      <c r="M29" s="185" t="str">
        <f>IF(AND($F$28&gt;=49),1,"")</f>
        <v/>
      </c>
      <c r="N29" s="202" t="s">
        <v>221</v>
      </c>
      <c r="O29" s="188">
        <f>IF(M29&lt;&gt;"",C28*8+ROUNDDOWN((F28-48)/24,0)*3,0)</f>
        <v>0</v>
      </c>
      <c r="P29" s="233"/>
      <c r="Q29" s="237"/>
      <c r="R29" s="238"/>
      <c r="S29" s="238"/>
      <c r="T29" s="238"/>
      <c r="U29" s="238"/>
      <c r="V29" s="238"/>
      <c r="W29" s="238"/>
      <c r="X29" s="238"/>
      <c r="Y29" s="238"/>
      <c r="Z29" s="238"/>
      <c r="AA29" s="238"/>
      <c r="AB29" s="238"/>
      <c r="AC29" s="238"/>
      <c r="AD29" s="238"/>
      <c r="AE29" s="238"/>
      <c r="AF29" s="239"/>
    </row>
    <row r="30" spans="1:32" ht="27.75" customHeight="1" thickBot="1" x14ac:dyDescent="0.2">
      <c r="A30" s="203"/>
      <c r="B30" s="204"/>
      <c r="C30" s="203"/>
      <c r="D30" s="205"/>
      <c r="E30" s="203"/>
      <c r="F30" s="206"/>
      <c r="G30" s="118"/>
      <c r="H30" s="203"/>
      <c r="I30" s="207"/>
      <c r="J30" s="118"/>
      <c r="K30" s="249" t="s">
        <v>49</v>
      </c>
      <c r="L30" s="250"/>
      <c r="M30" s="251"/>
      <c r="N30" s="252">
        <f>SUM(P14:P29)</f>
        <v>0</v>
      </c>
      <c r="O30" s="253"/>
      <c r="Q30" s="208"/>
      <c r="R30" s="208"/>
      <c r="S30" s="208"/>
      <c r="T30" s="208"/>
      <c r="U30" s="208"/>
      <c r="V30" s="208"/>
      <c r="W30" s="208"/>
      <c r="X30" s="208"/>
      <c r="Y30" s="208"/>
      <c r="Z30" s="208"/>
      <c r="AA30" s="208"/>
      <c r="AB30" s="208"/>
      <c r="AC30" s="208"/>
      <c r="AD30" s="208"/>
      <c r="AE30" s="208"/>
      <c r="AF30" s="208"/>
    </row>
    <row r="31" spans="1:32" ht="27.75" customHeight="1" thickBot="1" x14ac:dyDescent="0.2">
      <c r="Q31" s="227" t="s">
        <v>295</v>
      </c>
      <c r="R31" s="228"/>
      <c r="S31" s="228"/>
      <c r="T31" s="228"/>
      <c r="U31" s="228"/>
      <c r="V31" s="228"/>
      <c r="W31" s="228"/>
      <c r="X31" s="228"/>
      <c r="Y31" s="228"/>
      <c r="Z31" s="228"/>
      <c r="AA31" s="228"/>
      <c r="AB31" s="228"/>
      <c r="AC31" s="228"/>
      <c r="AD31" s="228"/>
      <c r="AE31" s="228"/>
      <c r="AF31" s="229"/>
    </row>
    <row r="32" spans="1:32" ht="27.75" customHeight="1" thickBot="1" x14ac:dyDescent="0.2">
      <c r="A32" s="292" t="s">
        <v>50</v>
      </c>
      <c r="B32" s="293"/>
      <c r="C32" s="294" t="s">
        <v>56</v>
      </c>
      <c r="D32" s="293"/>
      <c r="E32" s="210" t="s">
        <v>57</v>
      </c>
      <c r="H32" s="209" t="s">
        <v>64</v>
      </c>
      <c r="I32" s="47"/>
      <c r="J32" s="209" t="s">
        <v>3</v>
      </c>
      <c r="K32" s="295" t="s">
        <v>65</v>
      </c>
      <c r="L32" s="295"/>
      <c r="M32" s="295" t="s">
        <v>222</v>
      </c>
      <c r="N32" s="295"/>
      <c r="O32" s="295"/>
      <c r="Q32" s="230" t="s">
        <v>296</v>
      </c>
      <c r="R32" s="231"/>
      <c r="S32" s="231"/>
      <c r="T32" s="231"/>
      <c r="U32" s="231"/>
      <c r="V32" s="231"/>
      <c r="W32" s="231"/>
      <c r="X32" s="231"/>
      <c r="Y32" s="231"/>
      <c r="Z32" s="231"/>
      <c r="AA32" s="231"/>
      <c r="AB32" s="231"/>
      <c r="AC32" s="231"/>
      <c r="AD32" s="231"/>
      <c r="AE32" s="231"/>
      <c r="AF32" s="232"/>
    </row>
    <row r="33" spans="1:32" ht="27.75" customHeight="1" x14ac:dyDescent="0.15">
      <c r="A33" s="296" t="s">
        <v>58</v>
      </c>
      <c r="B33" s="297"/>
      <c r="C33" s="48"/>
      <c r="D33" s="211" t="s">
        <v>52</v>
      </c>
      <c r="E33" s="5"/>
      <c r="F33"/>
      <c r="G33"/>
      <c r="H33" s="298" t="s">
        <v>224</v>
      </c>
      <c r="I33" s="299"/>
      <c r="J33" s="299"/>
      <c r="K33" s="300"/>
      <c r="L33" s="300"/>
      <c r="M33" s="301"/>
      <c r="N33" s="301"/>
      <c r="O33" s="302"/>
      <c r="P33" s="161">
        <f>IF(F28&gt;=53,53,52)</f>
        <v>52</v>
      </c>
      <c r="Q33" s="227" t="s">
        <v>223</v>
      </c>
      <c r="R33" s="228"/>
      <c r="S33" s="228"/>
      <c r="T33" s="228"/>
      <c r="U33" s="228"/>
      <c r="V33" s="228"/>
      <c r="W33" s="228"/>
      <c r="X33" s="228"/>
      <c r="Y33" s="228"/>
      <c r="Z33" s="228"/>
      <c r="AA33" s="228"/>
      <c r="AB33" s="228"/>
      <c r="AC33" s="228"/>
      <c r="AD33" s="228"/>
      <c r="AE33" s="228"/>
      <c r="AF33" s="229"/>
    </row>
    <row r="34" spans="1:32" ht="27.75" customHeight="1" x14ac:dyDescent="0.15">
      <c r="A34" s="282" t="s">
        <v>59</v>
      </c>
      <c r="B34" s="283"/>
      <c r="C34" s="48"/>
      <c r="D34" s="214" t="s">
        <v>52</v>
      </c>
      <c r="E34" s="6"/>
      <c r="G34"/>
      <c r="H34" s="284" t="str">
        <f>IF($I$32=1,"-","マイルストーン2回目")</f>
        <v>マイルストーン2回目</v>
      </c>
      <c r="I34" s="285"/>
      <c r="J34" s="286"/>
      <c r="K34" s="261"/>
      <c r="L34" s="261"/>
      <c r="M34" s="266"/>
      <c r="N34" s="266"/>
      <c r="O34" s="267"/>
      <c r="Q34" s="212" t="s">
        <v>225</v>
      </c>
      <c r="R34" s="208"/>
      <c r="S34" s="208"/>
      <c r="T34" s="208"/>
      <c r="U34" s="208"/>
      <c r="V34" s="208"/>
      <c r="W34" s="208"/>
      <c r="X34" s="208"/>
      <c r="Y34" s="208"/>
      <c r="Z34" s="208"/>
      <c r="AA34" s="208"/>
      <c r="AB34" s="208"/>
      <c r="AC34" s="208"/>
      <c r="AD34" s="208"/>
      <c r="AE34" s="208"/>
      <c r="AF34" s="213"/>
    </row>
    <row r="35" spans="1:32" ht="27.75" customHeight="1" x14ac:dyDescent="0.15">
      <c r="A35" s="264" t="s">
        <v>60</v>
      </c>
      <c r="B35" s="265"/>
      <c r="C35" s="48"/>
      <c r="D35" s="214" t="s">
        <v>3</v>
      </c>
      <c r="E35" s="7"/>
      <c r="G35"/>
      <c r="H35" s="264" t="str" cm="1">
        <f t="array" ref="H35">IFERROR(_xlfn.IFS(AND(F28&gt;=53,$I$32=4),"マイルストーン3回目",OR($I$32=1,I$32=2,F28&lt;=52),"-"),"")</f>
        <v>-</v>
      </c>
      <c r="I35" s="265"/>
      <c r="J35" s="265"/>
      <c r="K35" s="261"/>
      <c r="L35" s="261"/>
      <c r="M35" s="266"/>
      <c r="N35" s="266"/>
      <c r="O35" s="267"/>
      <c r="Q35" s="215"/>
      <c r="R35" s="216" t="s">
        <v>228</v>
      </c>
      <c r="S35" s="217">
        <v>52</v>
      </c>
      <c r="T35" s="218">
        <v>53</v>
      </c>
      <c r="AF35" s="219"/>
    </row>
    <row r="36" spans="1:32" ht="27.75" customHeight="1" thickBot="1" x14ac:dyDescent="0.2">
      <c r="A36" s="264" t="s">
        <v>61</v>
      </c>
      <c r="B36" s="265"/>
      <c r="C36" s="48"/>
      <c r="D36" s="214" t="s">
        <v>3</v>
      </c>
      <c r="E36" s="8"/>
      <c r="H36" s="288" t="str" cm="1">
        <f t="array" ref="H36">IFERROR(_xlfn.IFS(AND(F28&gt;=53,$I$32=4),"マイルストーン4回目",OR($I$32=1,I$32=2,F28&lt;=52),"-"),"")</f>
        <v>-</v>
      </c>
      <c r="I36" s="289"/>
      <c r="J36" s="289"/>
      <c r="K36" s="268"/>
      <c r="L36" s="268"/>
      <c r="M36" s="290"/>
      <c r="N36" s="290"/>
      <c r="O36" s="291"/>
      <c r="Q36" s="215"/>
      <c r="R36" s="287" t="s">
        <v>64</v>
      </c>
      <c r="S36" s="220">
        <v>1</v>
      </c>
      <c r="T36" s="220">
        <v>1</v>
      </c>
      <c r="AF36" s="219"/>
    </row>
    <row r="37" spans="1:32" ht="27.75" customHeight="1" thickBot="1" x14ac:dyDescent="0.2">
      <c r="A37" s="264" t="s">
        <v>62</v>
      </c>
      <c r="B37" s="265"/>
      <c r="C37" s="48"/>
      <c r="D37" s="221" t="s">
        <v>3</v>
      </c>
      <c r="E37" s="49"/>
      <c r="H37" s="222" t="s">
        <v>51</v>
      </c>
      <c r="I37" s="222"/>
      <c r="K37" s="117"/>
      <c r="L37" s="117"/>
      <c r="M37" s="117"/>
      <c r="N37" s="117"/>
      <c r="O37" s="117"/>
      <c r="Q37" s="215"/>
      <c r="R37" s="287"/>
      <c r="S37" s="220">
        <v>2</v>
      </c>
      <c r="T37" s="220">
        <v>2</v>
      </c>
      <c r="AF37" s="219"/>
    </row>
    <row r="38" spans="1:32" ht="27.75" customHeight="1" x14ac:dyDescent="0.15">
      <c r="A38" s="264" t="s">
        <v>55</v>
      </c>
      <c r="B38" s="270"/>
      <c r="C38" s="48"/>
      <c r="D38" s="214" t="s">
        <v>3</v>
      </c>
      <c r="E38" s="8"/>
      <c r="H38" s="271" t="s">
        <v>269</v>
      </c>
      <c r="I38" s="272"/>
      <c r="J38" s="272" t="s">
        <v>270</v>
      </c>
      <c r="K38" s="272"/>
      <c r="L38" s="272"/>
      <c r="M38" s="272"/>
      <c r="N38" s="272"/>
      <c r="O38" s="273"/>
      <c r="Q38" s="215"/>
      <c r="R38" s="287"/>
      <c r="S38" s="220"/>
      <c r="T38" s="220">
        <v>4</v>
      </c>
      <c r="AF38" s="219"/>
    </row>
    <row r="39" spans="1:32" ht="27.75" customHeight="1" thickBot="1" x14ac:dyDescent="0.2">
      <c r="A39" s="274" t="s">
        <v>63</v>
      </c>
      <c r="B39" s="275"/>
      <c r="C39" s="50"/>
      <c r="D39" s="226" t="s">
        <v>3</v>
      </c>
      <c r="E39" s="51"/>
      <c r="H39" s="276"/>
      <c r="I39" s="277"/>
      <c r="J39" s="260" t="s">
        <v>53</v>
      </c>
      <c r="K39" s="260"/>
      <c r="L39" s="261"/>
      <c r="M39" s="261"/>
      <c r="N39" s="261"/>
      <c r="O39" s="262"/>
      <c r="Q39" s="223"/>
      <c r="R39" s="224"/>
      <c r="S39" s="224"/>
      <c r="T39" s="224"/>
      <c r="U39" s="224"/>
      <c r="V39" s="224"/>
      <c r="W39" s="224"/>
      <c r="X39" s="224"/>
      <c r="Y39" s="224"/>
      <c r="Z39" s="224"/>
      <c r="AA39" s="224"/>
      <c r="AB39" s="224"/>
      <c r="AC39" s="224"/>
      <c r="AD39" s="224"/>
      <c r="AE39" s="224"/>
      <c r="AF39" s="225"/>
    </row>
    <row r="40" spans="1:32" ht="27.75" customHeight="1" x14ac:dyDescent="0.15">
      <c r="H40" s="278"/>
      <c r="I40" s="279"/>
      <c r="J40" s="260" t="s">
        <v>54</v>
      </c>
      <c r="K40" s="260"/>
      <c r="L40" s="261"/>
      <c r="M40" s="261"/>
      <c r="N40" s="261"/>
      <c r="O40" s="262"/>
    </row>
    <row r="41" spans="1:32" ht="27.75" customHeight="1" thickBot="1" x14ac:dyDescent="0.2">
      <c r="H41" s="280"/>
      <c r="I41" s="281"/>
      <c r="J41" s="263" t="s">
        <v>271</v>
      </c>
      <c r="K41" s="263"/>
      <c r="L41" s="268"/>
      <c r="M41" s="268"/>
      <c r="N41" s="268"/>
      <c r="O41" s="269"/>
    </row>
  </sheetData>
  <sheetProtection algorithmName="SHA-512" hashValue="BCYALuRDJJwoDUCrmH8lVghsu6ouzLN6EAPwi8du2m8U67Cj+oqf6hHfRLV0YyzxSehpE7TXdzEfpJLPsItrKg==" saltValue="ri76h+73izUsKOsxzcxp0g==" spinCount="100000" sheet="1" objects="1" scenarios="1"/>
  <mergeCells count="85">
    <mergeCell ref="A4:B6"/>
    <mergeCell ref="C4:O6"/>
    <mergeCell ref="A1:O1"/>
    <mergeCell ref="A2:B2"/>
    <mergeCell ref="C2:O2"/>
    <mergeCell ref="A3:B3"/>
    <mergeCell ref="C3:O3"/>
    <mergeCell ref="A10:B10"/>
    <mergeCell ref="C10:D10"/>
    <mergeCell ref="J13:L13"/>
    <mergeCell ref="A7:B7"/>
    <mergeCell ref="C7:O7"/>
    <mergeCell ref="A8:B8"/>
    <mergeCell ref="C8:O8"/>
    <mergeCell ref="A9:B9"/>
    <mergeCell ref="C9:E9"/>
    <mergeCell ref="F9:G9"/>
    <mergeCell ref="H9:J9"/>
    <mergeCell ref="A12:B13"/>
    <mergeCell ref="C12:C13"/>
    <mergeCell ref="D12:O12"/>
    <mergeCell ref="D13:F13"/>
    <mergeCell ref="G13:I13"/>
    <mergeCell ref="A32:B32"/>
    <mergeCell ref="C32:D32"/>
    <mergeCell ref="K32:L32"/>
    <mergeCell ref="M32:O32"/>
    <mergeCell ref="Q33:AF33"/>
    <mergeCell ref="A33:B33"/>
    <mergeCell ref="H33:J33"/>
    <mergeCell ref="K33:L33"/>
    <mergeCell ref="M33:O33"/>
    <mergeCell ref="A34:B34"/>
    <mergeCell ref="H34:J34"/>
    <mergeCell ref="K34:L34"/>
    <mergeCell ref="M34:O34"/>
    <mergeCell ref="R36:R38"/>
    <mergeCell ref="A36:B36"/>
    <mergeCell ref="H36:J36"/>
    <mergeCell ref="K36:L36"/>
    <mergeCell ref="M36:O36"/>
    <mergeCell ref="A37:B37"/>
    <mergeCell ref="J40:K40"/>
    <mergeCell ref="L40:O40"/>
    <mergeCell ref="J41:K41"/>
    <mergeCell ref="A35:B35"/>
    <mergeCell ref="H35:J35"/>
    <mergeCell ref="K35:L35"/>
    <mergeCell ref="M35:O35"/>
    <mergeCell ref="L41:O41"/>
    <mergeCell ref="A38:B38"/>
    <mergeCell ref="H38:I38"/>
    <mergeCell ref="J38:O38"/>
    <mergeCell ref="A39:B39"/>
    <mergeCell ref="H39:I41"/>
    <mergeCell ref="J39:K39"/>
    <mergeCell ref="L39:O39"/>
    <mergeCell ref="A28:A29"/>
    <mergeCell ref="B28:B29"/>
    <mergeCell ref="C28:C29"/>
    <mergeCell ref="D28:E28"/>
    <mergeCell ref="F28:G28"/>
    <mergeCell ref="Q15:AF15"/>
    <mergeCell ref="Q16:AF16"/>
    <mergeCell ref="D23:J23"/>
    <mergeCell ref="K30:M30"/>
    <mergeCell ref="N30:O30"/>
    <mergeCell ref="Q17:AF17"/>
    <mergeCell ref="Q18:AF18"/>
    <mergeCell ref="Q31:AF31"/>
    <mergeCell ref="Q32:AF32"/>
    <mergeCell ref="P28:P29"/>
    <mergeCell ref="Q28:AF29"/>
    <mergeCell ref="M13:O13"/>
    <mergeCell ref="Q26:AF26"/>
    <mergeCell ref="Q22:AF22"/>
    <mergeCell ref="Q13:AF13"/>
    <mergeCell ref="Q24:AF24"/>
    <mergeCell ref="Q25:AF25"/>
    <mergeCell ref="Q27:AF27"/>
    <mergeCell ref="Q20:AF20"/>
    <mergeCell ref="Q19:AF19"/>
    <mergeCell ref="Q21:AF21"/>
    <mergeCell ref="Q23:AF23"/>
    <mergeCell ref="Q14:AF14"/>
  </mergeCells>
  <phoneticPr fontId="2"/>
  <conditionalFormatting sqref="C2:O8 C9:E9 H9:J9 C10:D10 I32 K33:O36 C33:C39 E33:E39 H39:I41 L39:O41">
    <cfRule type="containsBlanks" dxfId="83" priority="6">
      <formula>LEN(TRIM(C2))=0</formula>
    </cfRule>
  </conditionalFormatting>
  <conditionalFormatting sqref="F28">
    <cfRule type="containsBlanks" dxfId="82" priority="1">
      <formula>LEN(TRIM(F28))=0</formula>
    </cfRule>
  </conditionalFormatting>
  <dataValidations count="4">
    <dataValidation type="list" allowBlank="1" showInputMessage="1" showErrorMessage="1" promptTitle="CRC,フルサポート選択" prompt="院内CRCかSMOのサポート（CRCのみ・フルサポート）を選択" sqref="GS65519 QO65519 AAK65519 AKG65519 AUC65519 BDY65519 BNU65519 BXQ65519 CHM65519 CRI65519 DBE65519 DLA65519 DUW65519 EES65519 EOO65519 EYK65519 FIG65519 FSC65519 GBY65519 GLU65519 GVQ65519 HFM65519 HPI65519 HZE65519 IJA65519 ISW65519 JCS65519 JMO65519 JWK65519 KGG65519 KQC65519 KZY65519 LJU65519 LTQ65519 MDM65519 MNI65519 MXE65519 NHA65519 NQW65519 OAS65519 OKO65519 OUK65519 PEG65519 POC65519 PXY65519 QHU65519 QRQ65519 RBM65519 RLI65519 RVE65519 SFA65519 SOW65519 SYS65519 TIO65519 TSK65519 UCG65519 UMC65519 UVY65519 VFU65519 VPQ65519 VZM65519 WJI65519 WTE65519 GS131055 QO131055 AAK131055 AKG131055 AUC131055 BDY131055 BNU131055 BXQ131055 CHM131055 CRI131055 DBE131055 DLA131055 DUW131055 EES131055 EOO131055 EYK131055 FIG131055 FSC131055 GBY131055 GLU131055 GVQ131055 HFM131055 HPI131055 HZE131055 IJA131055 ISW131055 JCS131055 JMO131055 JWK131055 KGG131055 KQC131055 KZY131055 LJU131055 LTQ131055 MDM131055 MNI131055 MXE131055 NHA131055 NQW131055 OAS131055 OKO131055 OUK131055 PEG131055 POC131055 PXY131055 QHU131055 QRQ131055 RBM131055 RLI131055 RVE131055 SFA131055 SOW131055 SYS131055 TIO131055 TSK131055 UCG131055 UMC131055 UVY131055 VFU131055 VPQ131055 VZM131055 WJI131055 WTE131055 GS196591 QO196591 AAK196591 AKG196591 AUC196591 BDY196591 BNU196591 BXQ196591 CHM196591 CRI196591 DBE196591 DLA196591 DUW196591 EES196591 EOO196591 EYK196591 FIG196591 FSC196591 GBY196591 GLU196591 GVQ196591 HFM196591 HPI196591 HZE196591 IJA196591 ISW196591 JCS196591 JMO196591 JWK196591 KGG196591 KQC196591 KZY196591 LJU196591 LTQ196591 MDM196591 MNI196591 MXE196591 NHA196591 NQW196591 OAS196591 OKO196591 OUK196591 PEG196591 POC196591 PXY196591 QHU196591 QRQ196591 RBM196591 RLI196591 RVE196591 SFA196591 SOW196591 SYS196591 TIO196591 TSK196591 UCG196591 UMC196591 UVY196591 VFU196591 VPQ196591 VZM196591 WJI196591 WTE196591 GS262127 QO262127 AAK262127 AKG262127 AUC262127 BDY262127 BNU262127 BXQ262127 CHM262127 CRI262127 DBE262127 DLA262127 DUW262127 EES262127 EOO262127 EYK262127 FIG262127 FSC262127 GBY262127 GLU262127 GVQ262127 HFM262127 HPI262127 HZE262127 IJA262127 ISW262127 JCS262127 JMO262127 JWK262127 KGG262127 KQC262127 KZY262127 LJU262127 LTQ262127 MDM262127 MNI262127 MXE262127 NHA262127 NQW262127 OAS262127 OKO262127 OUK262127 PEG262127 POC262127 PXY262127 QHU262127 QRQ262127 RBM262127 RLI262127 RVE262127 SFA262127 SOW262127 SYS262127 TIO262127 TSK262127 UCG262127 UMC262127 UVY262127 VFU262127 VPQ262127 VZM262127 WJI262127 WTE262127 GS327663 QO327663 AAK327663 AKG327663 AUC327663 BDY327663 BNU327663 BXQ327663 CHM327663 CRI327663 DBE327663 DLA327663 DUW327663 EES327663 EOO327663 EYK327663 FIG327663 FSC327663 GBY327663 GLU327663 GVQ327663 HFM327663 HPI327663 HZE327663 IJA327663 ISW327663 JCS327663 JMO327663 JWK327663 KGG327663 KQC327663 KZY327663 LJU327663 LTQ327663 MDM327663 MNI327663 MXE327663 NHA327663 NQW327663 OAS327663 OKO327663 OUK327663 PEG327663 POC327663 PXY327663 QHU327663 QRQ327663 RBM327663 RLI327663 RVE327663 SFA327663 SOW327663 SYS327663 TIO327663 TSK327663 UCG327663 UMC327663 UVY327663 VFU327663 VPQ327663 VZM327663 WJI327663 WTE327663 GS393199 QO393199 AAK393199 AKG393199 AUC393199 BDY393199 BNU393199 BXQ393199 CHM393199 CRI393199 DBE393199 DLA393199 DUW393199 EES393199 EOO393199 EYK393199 FIG393199 FSC393199 GBY393199 GLU393199 GVQ393199 HFM393199 HPI393199 HZE393199 IJA393199 ISW393199 JCS393199 JMO393199 JWK393199 KGG393199 KQC393199 KZY393199 LJU393199 LTQ393199 MDM393199 MNI393199 MXE393199 NHA393199 NQW393199 OAS393199 OKO393199 OUK393199 PEG393199 POC393199 PXY393199 QHU393199 QRQ393199 RBM393199 RLI393199 RVE393199 SFA393199 SOW393199 SYS393199 TIO393199 TSK393199 UCG393199 UMC393199 UVY393199 VFU393199 VPQ393199 VZM393199 WJI393199 WTE393199 GS458735 QO458735 AAK458735 AKG458735 AUC458735 BDY458735 BNU458735 BXQ458735 CHM458735 CRI458735 DBE458735 DLA458735 DUW458735 EES458735 EOO458735 EYK458735 FIG458735 FSC458735 GBY458735 GLU458735 GVQ458735 HFM458735 HPI458735 HZE458735 IJA458735 ISW458735 JCS458735 JMO458735 JWK458735 KGG458735 KQC458735 KZY458735 LJU458735 LTQ458735 MDM458735 MNI458735 MXE458735 NHA458735 NQW458735 OAS458735 OKO458735 OUK458735 PEG458735 POC458735 PXY458735 QHU458735 QRQ458735 RBM458735 RLI458735 RVE458735 SFA458735 SOW458735 SYS458735 TIO458735 TSK458735 UCG458735 UMC458735 UVY458735 VFU458735 VPQ458735 VZM458735 WJI458735 WTE458735 GS524271 QO524271 AAK524271 AKG524271 AUC524271 BDY524271 BNU524271 BXQ524271 CHM524271 CRI524271 DBE524271 DLA524271 DUW524271 EES524271 EOO524271 EYK524271 FIG524271 FSC524271 GBY524271 GLU524271 GVQ524271 HFM524271 HPI524271 HZE524271 IJA524271 ISW524271 JCS524271 JMO524271 JWK524271 KGG524271 KQC524271 KZY524271 LJU524271 LTQ524271 MDM524271 MNI524271 MXE524271 NHA524271 NQW524271 OAS524271 OKO524271 OUK524271 PEG524271 POC524271 PXY524271 QHU524271 QRQ524271 RBM524271 RLI524271 RVE524271 SFA524271 SOW524271 SYS524271 TIO524271 TSK524271 UCG524271 UMC524271 UVY524271 VFU524271 VPQ524271 VZM524271 WJI524271 WTE524271 GS589807 QO589807 AAK589807 AKG589807 AUC589807 BDY589807 BNU589807 BXQ589807 CHM589807 CRI589807 DBE589807 DLA589807 DUW589807 EES589807 EOO589807 EYK589807 FIG589807 FSC589807 GBY589807 GLU589807 GVQ589807 HFM589807 HPI589807 HZE589807 IJA589807 ISW589807 JCS589807 JMO589807 JWK589807 KGG589807 KQC589807 KZY589807 LJU589807 LTQ589807 MDM589807 MNI589807 MXE589807 NHA589807 NQW589807 OAS589807 OKO589807 OUK589807 PEG589807 POC589807 PXY589807 QHU589807 QRQ589807 RBM589807 RLI589807 RVE589807 SFA589807 SOW589807 SYS589807 TIO589807 TSK589807 UCG589807 UMC589807 UVY589807 VFU589807 VPQ589807 VZM589807 WJI589807 WTE589807 GS655343 QO655343 AAK655343 AKG655343 AUC655343 BDY655343 BNU655343 BXQ655343 CHM655343 CRI655343 DBE655343 DLA655343 DUW655343 EES655343 EOO655343 EYK655343 FIG655343 FSC655343 GBY655343 GLU655343 GVQ655343 HFM655343 HPI655343 HZE655343 IJA655343 ISW655343 JCS655343 JMO655343 JWK655343 KGG655343 KQC655343 KZY655343 LJU655343 LTQ655343 MDM655343 MNI655343 MXE655343 NHA655343 NQW655343 OAS655343 OKO655343 OUK655343 PEG655343 POC655343 PXY655343 QHU655343 QRQ655343 RBM655343 RLI655343 RVE655343 SFA655343 SOW655343 SYS655343 TIO655343 TSK655343 UCG655343 UMC655343 UVY655343 VFU655343 VPQ655343 VZM655343 WJI655343 WTE655343 GS720879 QO720879 AAK720879 AKG720879 AUC720879 BDY720879 BNU720879 BXQ720879 CHM720879 CRI720879 DBE720879 DLA720879 DUW720879 EES720879 EOO720879 EYK720879 FIG720879 FSC720879 GBY720879 GLU720879 GVQ720879 HFM720879 HPI720879 HZE720879 IJA720879 ISW720879 JCS720879 JMO720879 JWK720879 KGG720879 KQC720879 KZY720879 LJU720879 LTQ720879 MDM720879 MNI720879 MXE720879 NHA720879 NQW720879 OAS720879 OKO720879 OUK720879 PEG720879 POC720879 PXY720879 QHU720879 QRQ720879 RBM720879 RLI720879 RVE720879 SFA720879 SOW720879 SYS720879 TIO720879 TSK720879 UCG720879 UMC720879 UVY720879 VFU720879 VPQ720879 VZM720879 WJI720879 WTE720879 GS786415 QO786415 AAK786415 AKG786415 AUC786415 BDY786415 BNU786415 BXQ786415 CHM786415 CRI786415 DBE786415 DLA786415 DUW786415 EES786415 EOO786415 EYK786415 FIG786415 FSC786415 GBY786415 GLU786415 GVQ786415 HFM786415 HPI786415 HZE786415 IJA786415 ISW786415 JCS786415 JMO786415 JWK786415 KGG786415 KQC786415 KZY786415 LJU786415 LTQ786415 MDM786415 MNI786415 MXE786415 NHA786415 NQW786415 OAS786415 OKO786415 OUK786415 PEG786415 POC786415 PXY786415 QHU786415 QRQ786415 RBM786415 RLI786415 RVE786415 SFA786415 SOW786415 SYS786415 TIO786415 TSK786415 UCG786415 UMC786415 UVY786415 VFU786415 VPQ786415 VZM786415 WJI786415 WTE786415 GS851951 QO851951 AAK851951 AKG851951 AUC851951 BDY851951 BNU851951 BXQ851951 CHM851951 CRI851951 DBE851951 DLA851951 DUW851951 EES851951 EOO851951 EYK851951 FIG851951 FSC851951 GBY851951 GLU851951 GVQ851951 HFM851951 HPI851951 HZE851951 IJA851951 ISW851951 JCS851951 JMO851951 JWK851951 KGG851951 KQC851951 KZY851951 LJU851951 LTQ851951 MDM851951 MNI851951 MXE851951 NHA851951 NQW851951 OAS851951 OKO851951 OUK851951 PEG851951 POC851951 PXY851951 QHU851951 QRQ851951 RBM851951 RLI851951 RVE851951 SFA851951 SOW851951 SYS851951 TIO851951 TSK851951 UCG851951 UMC851951 UVY851951 VFU851951 VPQ851951 VZM851951 WJI851951 WTE851951 GS917487 QO917487 AAK917487 AKG917487 AUC917487 BDY917487 BNU917487 BXQ917487 CHM917487 CRI917487 DBE917487 DLA917487 DUW917487 EES917487 EOO917487 EYK917487 FIG917487 FSC917487 GBY917487 GLU917487 GVQ917487 HFM917487 HPI917487 HZE917487 IJA917487 ISW917487 JCS917487 JMO917487 JWK917487 KGG917487 KQC917487 KZY917487 LJU917487 LTQ917487 MDM917487 MNI917487 MXE917487 NHA917487 NQW917487 OAS917487 OKO917487 OUK917487 PEG917487 POC917487 PXY917487 QHU917487 QRQ917487 RBM917487 RLI917487 RVE917487 SFA917487 SOW917487 SYS917487 TIO917487 TSK917487 UCG917487 UMC917487 UVY917487 VFU917487 VPQ917487 VZM917487 WJI917487 WTE917487 GS983023 QO983023 AAK983023 AKG983023 AUC983023 BDY983023 BNU983023 BXQ983023 CHM983023 CRI983023 DBE983023 DLA983023 DUW983023 EES983023 EOO983023 EYK983023 FIG983023 FSC983023 GBY983023 GLU983023 GVQ983023 HFM983023 HPI983023 HZE983023 IJA983023 ISW983023 JCS983023 JMO983023 JWK983023 KGG983023 KQC983023 KZY983023 LJU983023 LTQ983023 MDM983023 MNI983023 MXE983023 NHA983023 NQW983023 OAS983023 OKO983023 OUK983023 PEG983023 POC983023 PXY983023 QHU983023 QRQ983023 RBM983023 RLI983023 RVE983023 SFA983023 SOW983023 SYS983023 TIO983023 TSK983023 UCG983023 UMC983023 UVY983023 VFU983023 VPQ983023 VZM983023 WJI983023 WTE983023" xr:uid="{1F68A3B7-5C6A-4AB7-91D7-2FDB8554D870}">
      <formula1>"院内CRC,SMO CRC,SMOフルサポート"</formula1>
    </dataValidation>
    <dataValidation type="list" allowBlank="1" showInputMessage="1" showErrorMessage="1" promptTitle="SMO選択" prompt="SMOの会社を選択" sqref="GV65519 QR65519 AAN65519 AKJ65519 AUF65519 BEB65519 BNX65519 BXT65519 CHP65519 CRL65519 DBH65519 DLD65519 DUZ65519 EEV65519 EOR65519 EYN65519 FIJ65519 FSF65519 GCB65519 GLX65519 GVT65519 HFP65519 HPL65519 HZH65519 IJD65519 ISZ65519 JCV65519 JMR65519 JWN65519 KGJ65519 KQF65519 LAB65519 LJX65519 LTT65519 MDP65519 MNL65519 MXH65519 NHD65519 NQZ65519 OAV65519 OKR65519 OUN65519 PEJ65519 POF65519 PYB65519 QHX65519 QRT65519 RBP65519 RLL65519 RVH65519 SFD65519 SOZ65519 SYV65519 TIR65519 TSN65519 UCJ65519 UMF65519 UWB65519 VFX65519 VPT65519 VZP65519 WJL65519 WTH65519 GV131055 QR131055 AAN131055 AKJ131055 AUF131055 BEB131055 BNX131055 BXT131055 CHP131055 CRL131055 DBH131055 DLD131055 DUZ131055 EEV131055 EOR131055 EYN131055 FIJ131055 FSF131055 GCB131055 GLX131055 GVT131055 HFP131055 HPL131055 HZH131055 IJD131055 ISZ131055 JCV131055 JMR131055 JWN131055 KGJ131055 KQF131055 LAB131055 LJX131055 LTT131055 MDP131055 MNL131055 MXH131055 NHD131055 NQZ131055 OAV131055 OKR131055 OUN131055 PEJ131055 POF131055 PYB131055 QHX131055 QRT131055 RBP131055 RLL131055 RVH131055 SFD131055 SOZ131055 SYV131055 TIR131055 TSN131055 UCJ131055 UMF131055 UWB131055 VFX131055 VPT131055 VZP131055 WJL131055 WTH131055 GV196591 QR196591 AAN196591 AKJ196591 AUF196591 BEB196591 BNX196591 BXT196591 CHP196591 CRL196591 DBH196591 DLD196591 DUZ196591 EEV196591 EOR196591 EYN196591 FIJ196591 FSF196591 GCB196591 GLX196591 GVT196591 HFP196591 HPL196591 HZH196591 IJD196591 ISZ196591 JCV196591 JMR196591 JWN196591 KGJ196591 KQF196591 LAB196591 LJX196591 LTT196591 MDP196591 MNL196591 MXH196591 NHD196591 NQZ196591 OAV196591 OKR196591 OUN196591 PEJ196591 POF196591 PYB196591 QHX196591 QRT196591 RBP196591 RLL196591 RVH196591 SFD196591 SOZ196591 SYV196591 TIR196591 TSN196591 UCJ196591 UMF196591 UWB196591 VFX196591 VPT196591 VZP196591 WJL196591 WTH196591 GV262127 QR262127 AAN262127 AKJ262127 AUF262127 BEB262127 BNX262127 BXT262127 CHP262127 CRL262127 DBH262127 DLD262127 DUZ262127 EEV262127 EOR262127 EYN262127 FIJ262127 FSF262127 GCB262127 GLX262127 GVT262127 HFP262127 HPL262127 HZH262127 IJD262127 ISZ262127 JCV262127 JMR262127 JWN262127 KGJ262127 KQF262127 LAB262127 LJX262127 LTT262127 MDP262127 MNL262127 MXH262127 NHD262127 NQZ262127 OAV262127 OKR262127 OUN262127 PEJ262127 POF262127 PYB262127 QHX262127 QRT262127 RBP262127 RLL262127 RVH262127 SFD262127 SOZ262127 SYV262127 TIR262127 TSN262127 UCJ262127 UMF262127 UWB262127 VFX262127 VPT262127 VZP262127 WJL262127 WTH262127 GV327663 QR327663 AAN327663 AKJ327663 AUF327663 BEB327663 BNX327663 BXT327663 CHP327663 CRL327663 DBH327663 DLD327663 DUZ327663 EEV327663 EOR327663 EYN327663 FIJ327663 FSF327663 GCB327663 GLX327663 GVT327663 HFP327663 HPL327663 HZH327663 IJD327663 ISZ327663 JCV327663 JMR327663 JWN327663 KGJ327663 KQF327663 LAB327663 LJX327663 LTT327663 MDP327663 MNL327663 MXH327663 NHD327663 NQZ327663 OAV327663 OKR327663 OUN327663 PEJ327663 POF327663 PYB327663 QHX327663 QRT327663 RBP327663 RLL327663 RVH327663 SFD327663 SOZ327663 SYV327663 TIR327663 TSN327663 UCJ327663 UMF327663 UWB327663 VFX327663 VPT327663 VZP327663 WJL327663 WTH327663 GV393199 QR393199 AAN393199 AKJ393199 AUF393199 BEB393199 BNX393199 BXT393199 CHP393199 CRL393199 DBH393199 DLD393199 DUZ393199 EEV393199 EOR393199 EYN393199 FIJ393199 FSF393199 GCB393199 GLX393199 GVT393199 HFP393199 HPL393199 HZH393199 IJD393199 ISZ393199 JCV393199 JMR393199 JWN393199 KGJ393199 KQF393199 LAB393199 LJX393199 LTT393199 MDP393199 MNL393199 MXH393199 NHD393199 NQZ393199 OAV393199 OKR393199 OUN393199 PEJ393199 POF393199 PYB393199 QHX393199 QRT393199 RBP393199 RLL393199 RVH393199 SFD393199 SOZ393199 SYV393199 TIR393199 TSN393199 UCJ393199 UMF393199 UWB393199 VFX393199 VPT393199 VZP393199 WJL393199 WTH393199 GV458735 QR458735 AAN458735 AKJ458735 AUF458735 BEB458735 BNX458735 BXT458735 CHP458735 CRL458735 DBH458735 DLD458735 DUZ458735 EEV458735 EOR458735 EYN458735 FIJ458735 FSF458735 GCB458735 GLX458735 GVT458735 HFP458735 HPL458735 HZH458735 IJD458735 ISZ458735 JCV458735 JMR458735 JWN458735 KGJ458735 KQF458735 LAB458735 LJX458735 LTT458735 MDP458735 MNL458735 MXH458735 NHD458735 NQZ458735 OAV458735 OKR458735 OUN458735 PEJ458735 POF458735 PYB458735 QHX458735 QRT458735 RBP458735 RLL458735 RVH458735 SFD458735 SOZ458735 SYV458735 TIR458735 TSN458735 UCJ458735 UMF458735 UWB458735 VFX458735 VPT458735 VZP458735 WJL458735 WTH458735 GV524271 QR524271 AAN524271 AKJ524271 AUF524271 BEB524271 BNX524271 BXT524271 CHP524271 CRL524271 DBH524271 DLD524271 DUZ524271 EEV524271 EOR524271 EYN524271 FIJ524271 FSF524271 GCB524271 GLX524271 GVT524271 HFP524271 HPL524271 HZH524271 IJD524271 ISZ524271 JCV524271 JMR524271 JWN524271 KGJ524271 KQF524271 LAB524271 LJX524271 LTT524271 MDP524271 MNL524271 MXH524271 NHD524271 NQZ524271 OAV524271 OKR524271 OUN524271 PEJ524271 POF524271 PYB524271 QHX524271 QRT524271 RBP524271 RLL524271 RVH524271 SFD524271 SOZ524271 SYV524271 TIR524271 TSN524271 UCJ524271 UMF524271 UWB524271 VFX524271 VPT524271 VZP524271 WJL524271 WTH524271 GV589807 QR589807 AAN589807 AKJ589807 AUF589807 BEB589807 BNX589807 BXT589807 CHP589807 CRL589807 DBH589807 DLD589807 DUZ589807 EEV589807 EOR589807 EYN589807 FIJ589807 FSF589807 GCB589807 GLX589807 GVT589807 HFP589807 HPL589807 HZH589807 IJD589807 ISZ589807 JCV589807 JMR589807 JWN589807 KGJ589807 KQF589807 LAB589807 LJX589807 LTT589807 MDP589807 MNL589807 MXH589807 NHD589807 NQZ589807 OAV589807 OKR589807 OUN589807 PEJ589807 POF589807 PYB589807 QHX589807 QRT589807 RBP589807 RLL589807 RVH589807 SFD589807 SOZ589807 SYV589807 TIR589807 TSN589807 UCJ589807 UMF589807 UWB589807 VFX589807 VPT589807 VZP589807 WJL589807 WTH589807 GV655343 QR655343 AAN655343 AKJ655343 AUF655343 BEB655343 BNX655343 BXT655343 CHP655343 CRL655343 DBH655343 DLD655343 DUZ655343 EEV655343 EOR655343 EYN655343 FIJ655343 FSF655343 GCB655343 GLX655343 GVT655343 HFP655343 HPL655343 HZH655343 IJD655343 ISZ655343 JCV655343 JMR655343 JWN655343 KGJ655343 KQF655343 LAB655343 LJX655343 LTT655343 MDP655343 MNL655343 MXH655343 NHD655343 NQZ655343 OAV655343 OKR655343 OUN655343 PEJ655343 POF655343 PYB655343 QHX655343 QRT655343 RBP655343 RLL655343 RVH655343 SFD655343 SOZ655343 SYV655343 TIR655343 TSN655343 UCJ655343 UMF655343 UWB655343 VFX655343 VPT655343 VZP655343 WJL655343 WTH655343 GV720879 QR720879 AAN720879 AKJ720879 AUF720879 BEB720879 BNX720879 BXT720879 CHP720879 CRL720879 DBH720879 DLD720879 DUZ720879 EEV720879 EOR720879 EYN720879 FIJ720879 FSF720879 GCB720879 GLX720879 GVT720879 HFP720879 HPL720879 HZH720879 IJD720879 ISZ720879 JCV720879 JMR720879 JWN720879 KGJ720879 KQF720879 LAB720879 LJX720879 LTT720879 MDP720879 MNL720879 MXH720879 NHD720879 NQZ720879 OAV720879 OKR720879 OUN720879 PEJ720879 POF720879 PYB720879 QHX720879 QRT720879 RBP720879 RLL720879 RVH720879 SFD720879 SOZ720879 SYV720879 TIR720879 TSN720879 UCJ720879 UMF720879 UWB720879 VFX720879 VPT720879 VZP720879 WJL720879 WTH720879 GV786415 QR786415 AAN786415 AKJ786415 AUF786415 BEB786415 BNX786415 BXT786415 CHP786415 CRL786415 DBH786415 DLD786415 DUZ786415 EEV786415 EOR786415 EYN786415 FIJ786415 FSF786415 GCB786415 GLX786415 GVT786415 HFP786415 HPL786415 HZH786415 IJD786415 ISZ786415 JCV786415 JMR786415 JWN786415 KGJ786415 KQF786415 LAB786415 LJX786415 LTT786415 MDP786415 MNL786415 MXH786415 NHD786415 NQZ786415 OAV786415 OKR786415 OUN786415 PEJ786415 POF786415 PYB786415 QHX786415 QRT786415 RBP786415 RLL786415 RVH786415 SFD786415 SOZ786415 SYV786415 TIR786415 TSN786415 UCJ786415 UMF786415 UWB786415 VFX786415 VPT786415 VZP786415 WJL786415 WTH786415 GV851951 QR851951 AAN851951 AKJ851951 AUF851951 BEB851951 BNX851951 BXT851951 CHP851951 CRL851951 DBH851951 DLD851951 DUZ851951 EEV851951 EOR851951 EYN851951 FIJ851951 FSF851951 GCB851951 GLX851951 GVT851951 HFP851951 HPL851951 HZH851951 IJD851951 ISZ851951 JCV851951 JMR851951 JWN851951 KGJ851951 KQF851951 LAB851951 LJX851951 LTT851951 MDP851951 MNL851951 MXH851951 NHD851951 NQZ851951 OAV851951 OKR851951 OUN851951 PEJ851951 POF851951 PYB851951 QHX851951 QRT851951 RBP851951 RLL851951 RVH851951 SFD851951 SOZ851951 SYV851951 TIR851951 TSN851951 UCJ851951 UMF851951 UWB851951 VFX851951 VPT851951 VZP851951 WJL851951 WTH851951 GV917487 QR917487 AAN917487 AKJ917487 AUF917487 BEB917487 BNX917487 BXT917487 CHP917487 CRL917487 DBH917487 DLD917487 DUZ917487 EEV917487 EOR917487 EYN917487 FIJ917487 FSF917487 GCB917487 GLX917487 GVT917487 HFP917487 HPL917487 HZH917487 IJD917487 ISZ917487 JCV917487 JMR917487 JWN917487 KGJ917487 KQF917487 LAB917487 LJX917487 LTT917487 MDP917487 MNL917487 MXH917487 NHD917487 NQZ917487 OAV917487 OKR917487 OUN917487 PEJ917487 POF917487 PYB917487 QHX917487 QRT917487 RBP917487 RLL917487 RVH917487 SFD917487 SOZ917487 SYV917487 TIR917487 TSN917487 UCJ917487 UMF917487 UWB917487 VFX917487 VPT917487 VZP917487 WJL917487 WTH917487 GV983023 QR983023 AAN983023 AKJ983023 AUF983023 BEB983023 BNX983023 BXT983023 CHP983023 CRL983023 DBH983023 DLD983023 DUZ983023 EEV983023 EOR983023 EYN983023 FIJ983023 FSF983023 GCB983023 GLX983023 GVT983023 HFP983023 HPL983023 HZH983023 IJD983023 ISZ983023 JCV983023 JMR983023 JWN983023 KGJ983023 KQF983023 LAB983023 LJX983023 LTT983023 MDP983023 MNL983023 MXH983023 NHD983023 NQZ983023 OAV983023 OKR983023 OUN983023 PEJ983023 POF983023 PYB983023 QHX983023 QRT983023 RBP983023 RLL983023 RVH983023 SFD983023 SOZ983023 SYV983023 TIR983023 TSN983023 UCJ983023 UMF983023 UWB983023 VFX983023 VPT983023 VZP983023 WJL983023 WTH983023" xr:uid="{9708803B-EBCA-49BD-A46A-F41651A7D45D}">
      <formula1>"株式会社EP綜合,シミックヘルスケア・インスティテュート株式会社"</formula1>
    </dataValidation>
    <dataValidation type="list" allowBlank="1" showInputMessage="1" showErrorMessage="1" sqref="M33:O36" xr:uid="{E8B0BE99-B9F0-423B-B6DB-F91EAC4BEEC5}">
      <formula1>"製品使用開始時,製品使用確認時,製品使用完了時,検査開始時,割付時,来院確認時"</formula1>
    </dataValidation>
    <dataValidation type="list" allowBlank="1" showInputMessage="1" showErrorMessage="1" sqref="I32" xr:uid="{8397BA9F-C204-4087-9924-41604A47DEB9}">
      <formula1>IF($P$33=$S$35,$S$36:$S$37,$T$36:$T$38)</formula1>
    </dataValidation>
  </dataValidations>
  <pageMargins left="0.39370078740157483" right="0.39370078740157483" top="0.35433070866141736" bottom="0.59055118110236227" header="0.27559055118110237" footer="0.39370078740157483"/>
  <pageSetup paperSize="9" scale="70" fitToWidth="0" fitToHeight="0" orientation="portrait" r:id="rId1"/>
  <headerFooter alignWithMargins="0">
    <oddFooter>&amp;R臨床試験研究経費ポイント算出表（再生医療等製品）
Ver. 3.0（20240424）</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AF3A7-72ED-48B8-B0F9-B2C8DEC01568}">
  <sheetPr>
    <tabColor theme="7" tint="0.59999389629810485"/>
  </sheetPr>
  <dimension ref="A1:L39"/>
  <sheetViews>
    <sheetView zoomScale="85" zoomScaleNormal="85" zoomScaleSheetLayoutView="80" workbookViewId="0">
      <selection activeCell="N15" sqref="N15"/>
    </sheetView>
  </sheetViews>
  <sheetFormatPr defaultRowHeight="43.5" customHeight="1" x14ac:dyDescent="0.15"/>
  <cols>
    <col min="1" max="10" width="14.25" style="118" customWidth="1"/>
    <col min="11" max="98" width="8.75" style="118"/>
    <col min="99" max="99" width="4.25" style="118" customWidth="1"/>
    <col min="100" max="100" width="4.125" style="118" customWidth="1"/>
    <col min="101" max="101" width="17.625" style="118" customWidth="1"/>
    <col min="102" max="103" width="4.625" style="118" customWidth="1"/>
    <col min="104" max="104" width="17.625" style="118" customWidth="1"/>
    <col min="105" max="106" width="4.625" style="118" customWidth="1"/>
    <col min="107" max="107" width="17.625" style="118" customWidth="1"/>
    <col min="108" max="109" width="4.625" style="118" customWidth="1"/>
    <col min="110" max="110" width="17.625" style="118" customWidth="1"/>
    <col min="111" max="112" width="4.625" style="118" customWidth="1"/>
    <col min="113" max="113" width="17.625" style="118" customWidth="1"/>
    <col min="114" max="114" width="4.625" style="118" customWidth="1"/>
    <col min="115" max="115" width="0" style="118" hidden="1" customWidth="1"/>
    <col min="116" max="116" width="1" style="118" customWidth="1"/>
    <col min="117" max="117" width="6" style="118" customWidth="1"/>
    <col min="118" max="141" width="4.5" style="118" customWidth="1"/>
    <col min="142" max="143" width="4" style="118" customWidth="1"/>
    <col min="144" max="149" width="3.625" style="118" customWidth="1"/>
    <col min="150" max="153" width="5.875" style="118" customWidth="1"/>
    <col min="154" max="172" width="3.625" style="118" customWidth="1"/>
    <col min="173" max="354" width="8.75" style="118"/>
    <col min="355" max="355" width="4.25" style="118" customWidth="1"/>
    <col min="356" max="356" width="4.125" style="118" customWidth="1"/>
    <col min="357" max="357" width="17.625" style="118" customWidth="1"/>
    <col min="358" max="359" width="4.625" style="118" customWidth="1"/>
    <col min="360" max="360" width="17.625" style="118" customWidth="1"/>
    <col min="361" max="362" width="4.625" style="118" customWidth="1"/>
    <col min="363" max="363" width="17.625" style="118" customWidth="1"/>
    <col min="364" max="365" width="4.625" style="118" customWidth="1"/>
    <col min="366" max="366" width="17.625" style="118" customWidth="1"/>
    <col min="367" max="368" width="4.625" style="118" customWidth="1"/>
    <col min="369" max="369" width="17.625" style="118" customWidth="1"/>
    <col min="370" max="370" width="4.625" style="118" customWidth="1"/>
    <col min="371" max="371" width="0" style="118" hidden="1" customWidth="1"/>
    <col min="372" max="372" width="1" style="118" customWidth="1"/>
    <col min="373" max="373" width="6" style="118" customWidth="1"/>
    <col min="374" max="397" width="4.5" style="118" customWidth="1"/>
    <col min="398" max="399" width="4" style="118" customWidth="1"/>
    <col min="400" max="405" width="3.625" style="118" customWidth="1"/>
    <col min="406" max="409" width="5.875" style="118" customWidth="1"/>
    <col min="410" max="428" width="3.625" style="118" customWidth="1"/>
    <col min="429" max="610" width="8.75" style="118"/>
    <col min="611" max="611" width="4.25" style="118" customWidth="1"/>
    <col min="612" max="612" width="4.125" style="118" customWidth="1"/>
    <col min="613" max="613" width="17.625" style="118" customWidth="1"/>
    <col min="614" max="615" width="4.625" style="118" customWidth="1"/>
    <col min="616" max="616" width="17.625" style="118" customWidth="1"/>
    <col min="617" max="618" width="4.625" style="118" customWidth="1"/>
    <col min="619" max="619" width="17.625" style="118" customWidth="1"/>
    <col min="620" max="621" width="4.625" style="118" customWidth="1"/>
    <col min="622" max="622" width="17.625" style="118" customWidth="1"/>
    <col min="623" max="624" width="4.625" style="118" customWidth="1"/>
    <col min="625" max="625" width="17.625" style="118" customWidth="1"/>
    <col min="626" max="626" width="4.625" style="118" customWidth="1"/>
    <col min="627" max="627" width="0" style="118" hidden="1" customWidth="1"/>
    <col min="628" max="628" width="1" style="118" customWidth="1"/>
    <col min="629" max="629" width="6" style="118" customWidth="1"/>
    <col min="630" max="653" width="4.5" style="118" customWidth="1"/>
    <col min="654" max="655" width="4" style="118" customWidth="1"/>
    <col min="656" max="661" width="3.625" style="118" customWidth="1"/>
    <col min="662" max="665" width="5.875" style="118" customWidth="1"/>
    <col min="666" max="684" width="3.625" style="118" customWidth="1"/>
    <col min="685" max="866" width="8.75" style="118"/>
    <col min="867" max="867" width="4.25" style="118" customWidth="1"/>
    <col min="868" max="868" width="4.125" style="118" customWidth="1"/>
    <col min="869" max="869" width="17.625" style="118" customWidth="1"/>
    <col min="870" max="871" width="4.625" style="118" customWidth="1"/>
    <col min="872" max="872" width="17.625" style="118" customWidth="1"/>
    <col min="873" max="874" width="4.625" style="118" customWidth="1"/>
    <col min="875" max="875" width="17.625" style="118" customWidth="1"/>
    <col min="876" max="877" width="4.625" style="118" customWidth="1"/>
    <col min="878" max="878" width="17.625" style="118" customWidth="1"/>
    <col min="879" max="880" width="4.625" style="118" customWidth="1"/>
    <col min="881" max="881" width="17.625" style="118" customWidth="1"/>
    <col min="882" max="882" width="4.625" style="118" customWidth="1"/>
    <col min="883" max="883" width="0" style="118" hidden="1" customWidth="1"/>
    <col min="884" max="884" width="1" style="118" customWidth="1"/>
    <col min="885" max="885" width="6" style="118" customWidth="1"/>
    <col min="886" max="909" width="4.5" style="118" customWidth="1"/>
    <col min="910" max="911" width="4" style="118" customWidth="1"/>
    <col min="912" max="917" width="3.625" style="118" customWidth="1"/>
    <col min="918" max="921" width="5.875" style="118" customWidth="1"/>
    <col min="922" max="940" width="3.625" style="118" customWidth="1"/>
    <col min="941" max="1122" width="8.75" style="118"/>
    <col min="1123" max="1123" width="4.25" style="118" customWidth="1"/>
    <col min="1124" max="1124" width="4.125" style="118" customWidth="1"/>
    <col min="1125" max="1125" width="17.625" style="118" customWidth="1"/>
    <col min="1126" max="1127" width="4.625" style="118" customWidth="1"/>
    <col min="1128" max="1128" width="17.625" style="118" customWidth="1"/>
    <col min="1129" max="1130" width="4.625" style="118" customWidth="1"/>
    <col min="1131" max="1131" width="17.625" style="118" customWidth="1"/>
    <col min="1132" max="1133" width="4.625" style="118" customWidth="1"/>
    <col min="1134" max="1134" width="17.625" style="118" customWidth="1"/>
    <col min="1135" max="1136" width="4.625" style="118" customWidth="1"/>
    <col min="1137" max="1137" width="17.625" style="118" customWidth="1"/>
    <col min="1138" max="1138" width="4.625" style="118" customWidth="1"/>
    <col min="1139" max="1139" width="0" style="118" hidden="1" customWidth="1"/>
    <col min="1140" max="1140" width="1" style="118" customWidth="1"/>
    <col min="1141" max="1141" width="6" style="118" customWidth="1"/>
    <col min="1142" max="1165" width="4.5" style="118" customWidth="1"/>
    <col min="1166" max="1167" width="4" style="118" customWidth="1"/>
    <col min="1168" max="1173" width="3.625" style="118" customWidth="1"/>
    <col min="1174" max="1177" width="5.875" style="118" customWidth="1"/>
    <col min="1178" max="1196" width="3.625" style="118" customWidth="1"/>
    <col min="1197" max="1378" width="8.75" style="118"/>
    <col min="1379" max="1379" width="4.25" style="118" customWidth="1"/>
    <col min="1380" max="1380" width="4.125" style="118" customWidth="1"/>
    <col min="1381" max="1381" width="17.625" style="118" customWidth="1"/>
    <col min="1382" max="1383" width="4.625" style="118" customWidth="1"/>
    <col min="1384" max="1384" width="17.625" style="118" customWidth="1"/>
    <col min="1385" max="1386" width="4.625" style="118" customWidth="1"/>
    <col min="1387" max="1387" width="17.625" style="118" customWidth="1"/>
    <col min="1388" max="1389" width="4.625" style="118" customWidth="1"/>
    <col min="1390" max="1390" width="17.625" style="118" customWidth="1"/>
    <col min="1391" max="1392" width="4.625" style="118" customWidth="1"/>
    <col min="1393" max="1393" width="17.625" style="118" customWidth="1"/>
    <col min="1394" max="1394" width="4.625" style="118" customWidth="1"/>
    <col min="1395" max="1395" width="0" style="118" hidden="1" customWidth="1"/>
    <col min="1396" max="1396" width="1" style="118" customWidth="1"/>
    <col min="1397" max="1397" width="6" style="118" customWidth="1"/>
    <col min="1398" max="1421" width="4.5" style="118" customWidth="1"/>
    <col min="1422" max="1423" width="4" style="118" customWidth="1"/>
    <col min="1424" max="1429" width="3.625" style="118" customWidth="1"/>
    <col min="1430" max="1433" width="5.875" style="118" customWidth="1"/>
    <col min="1434" max="1452" width="3.625" style="118" customWidth="1"/>
    <col min="1453" max="1634" width="8.75" style="118"/>
    <col min="1635" max="1635" width="4.25" style="118" customWidth="1"/>
    <col min="1636" max="1636" width="4.125" style="118" customWidth="1"/>
    <col min="1637" max="1637" width="17.625" style="118" customWidth="1"/>
    <col min="1638" max="1639" width="4.625" style="118" customWidth="1"/>
    <col min="1640" max="1640" width="17.625" style="118" customWidth="1"/>
    <col min="1641" max="1642" width="4.625" style="118" customWidth="1"/>
    <col min="1643" max="1643" width="17.625" style="118" customWidth="1"/>
    <col min="1644" max="1645" width="4.625" style="118" customWidth="1"/>
    <col min="1646" max="1646" width="17.625" style="118" customWidth="1"/>
    <col min="1647" max="1648" width="4.625" style="118" customWidth="1"/>
    <col min="1649" max="1649" width="17.625" style="118" customWidth="1"/>
    <col min="1650" max="1650" width="4.625" style="118" customWidth="1"/>
    <col min="1651" max="1651" width="0" style="118" hidden="1" customWidth="1"/>
    <col min="1652" max="1652" width="1" style="118" customWidth="1"/>
    <col min="1653" max="1653" width="6" style="118" customWidth="1"/>
    <col min="1654" max="1677" width="4.5" style="118" customWidth="1"/>
    <col min="1678" max="1679" width="4" style="118" customWidth="1"/>
    <col min="1680" max="1685" width="3.625" style="118" customWidth="1"/>
    <col min="1686" max="1689" width="5.875" style="118" customWidth="1"/>
    <col min="1690" max="1708" width="3.625" style="118" customWidth="1"/>
    <col min="1709" max="1890" width="8.75" style="118"/>
    <col min="1891" max="1891" width="4.25" style="118" customWidth="1"/>
    <col min="1892" max="1892" width="4.125" style="118" customWidth="1"/>
    <col min="1893" max="1893" width="17.625" style="118" customWidth="1"/>
    <col min="1894" max="1895" width="4.625" style="118" customWidth="1"/>
    <col min="1896" max="1896" width="17.625" style="118" customWidth="1"/>
    <col min="1897" max="1898" width="4.625" style="118" customWidth="1"/>
    <col min="1899" max="1899" width="17.625" style="118" customWidth="1"/>
    <col min="1900" max="1901" width="4.625" style="118" customWidth="1"/>
    <col min="1902" max="1902" width="17.625" style="118" customWidth="1"/>
    <col min="1903" max="1904" width="4.625" style="118" customWidth="1"/>
    <col min="1905" max="1905" width="17.625" style="118" customWidth="1"/>
    <col min="1906" max="1906" width="4.625" style="118" customWidth="1"/>
    <col min="1907" max="1907" width="0" style="118" hidden="1" customWidth="1"/>
    <col min="1908" max="1908" width="1" style="118" customWidth="1"/>
    <col min="1909" max="1909" width="6" style="118" customWidth="1"/>
    <col min="1910" max="1933" width="4.5" style="118" customWidth="1"/>
    <col min="1934" max="1935" width="4" style="118" customWidth="1"/>
    <col min="1936" max="1941" width="3.625" style="118" customWidth="1"/>
    <col min="1942" max="1945" width="5.875" style="118" customWidth="1"/>
    <col min="1946" max="1964" width="3.625" style="118" customWidth="1"/>
    <col min="1965" max="2146" width="8.75" style="118"/>
    <col min="2147" max="2147" width="4.25" style="118" customWidth="1"/>
    <col min="2148" max="2148" width="4.125" style="118" customWidth="1"/>
    <col min="2149" max="2149" width="17.625" style="118" customWidth="1"/>
    <col min="2150" max="2151" width="4.625" style="118" customWidth="1"/>
    <col min="2152" max="2152" width="17.625" style="118" customWidth="1"/>
    <col min="2153" max="2154" width="4.625" style="118" customWidth="1"/>
    <col min="2155" max="2155" width="17.625" style="118" customWidth="1"/>
    <col min="2156" max="2157" width="4.625" style="118" customWidth="1"/>
    <col min="2158" max="2158" width="17.625" style="118" customWidth="1"/>
    <col min="2159" max="2160" width="4.625" style="118" customWidth="1"/>
    <col min="2161" max="2161" width="17.625" style="118" customWidth="1"/>
    <col min="2162" max="2162" width="4.625" style="118" customWidth="1"/>
    <col min="2163" max="2163" width="0" style="118" hidden="1" customWidth="1"/>
    <col min="2164" max="2164" width="1" style="118" customWidth="1"/>
    <col min="2165" max="2165" width="6" style="118" customWidth="1"/>
    <col min="2166" max="2189" width="4.5" style="118" customWidth="1"/>
    <col min="2190" max="2191" width="4" style="118" customWidth="1"/>
    <col min="2192" max="2197" width="3.625" style="118" customWidth="1"/>
    <col min="2198" max="2201" width="5.875" style="118" customWidth="1"/>
    <col min="2202" max="2220" width="3.625" style="118" customWidth="1"/>
    <col min="2221" max="2402" width="8.75" style="118"/>
    <col min="2403" max="2403" width="4.25" style="118" customWidth="1"/>
    <col min="2404" max="2404" width="4.125" style="118" customWidth="1"/>
    <col min="2405" max="2405" width="17.625" style="118" customWidth="1"/>
    <col min="2406" max="2407" width="4.625" style="118" customWidth="1"/>
    <col min="2408" max="2408" width="17.625" style="118" customWidth="1"/>
    <col min="2409" max="2410" width="4.625" style="118" customWidth="1"/>
    <col min="2411" max="2411" width="17.625" style="118" customWidth="1"/>
    <col min="2412" max="2413" width="4.625" style="118" customWidth="1"/>
    <col min="2414" max="2414" width="17.625" style="118" customWidth="1"/>
    <col min="2415" max="2416" width="4.625" style="118" customWidth="1"/>
    <col min="2417" max="2417" width="17.625" style="118" customWidth="1"/>
    <col min="2418" max="2418" width="4.625" style="118" customWidth="1"/>
    <col min="2419" max="2419" width="0" style="118" hidden="1" customWidth="1"/>
    <col min="2420" max="2420" width="1" style="118" customWidth="1"/>
    <col min="2421" max="2421" width="6" style="118" customWidth="1"/>
    <col min="2422" max="2445" width="4.5" style="118" customWidth="1"/>
    <col min="2446" max="2447" width="4" style="118" customWidth="1"/>
    <col min="2448" max="2453" width="3.625" style="118" customWidth="1"/>
    <col min="2454" max="2457" width="5.875" style="118" customWidth="1"/>
    <col min="2458" max="2476" width="3.625" style="118" customWidth="1"/>
    <col min="2477" max="2658" width="8.75" style="118"/>
    <col min="2659" max="2659" width="4.25" style="118" customWidth="1"/>
    <col min="2660" max="2660" width="4.125" style="118" customWidth="1"/>
    <col min="2661" max="2661" width="17.625" style="118" customWidth="1"/>
    <col min="2662" max="2663" width="4.625" style="118" customWidth="1"/>
    <col min="2664" max="2664" width="17.625" style="118" customWidth="1"/>
    <col min="2665" max="2666" width="4.625" style="118" customWidth="1"/>
    <col min="2667" max="2667" width="17.625" style="118" customWidth="1"/>
    <col min="2668" max="2669" width="4.625" style="118" customWidth="1"/>
    <col min="2670" max="2670" width="17.625" style="118" customWidth="1"/>
    <col min="2671" max="2672" width="4.625" style="118" customWidth="1"/>
    <col min="2673" max="2673" width="17.625" style="118" customWidth="1"/>
    <col min="2674" max="2674" width="4.625" style="118" customWidth="1"/>
    <col min="2675" max="2675" width="0" style="118" hidden="1" customWidth="1"/>
    <col min="2676" max="2676" width="1" style="118" customWidth="1"/>
    <col min="2677" max="2677" width="6" style="118" customWidth="1"/>
    <col min="2678" max="2701" width="4.5" style="118" customWidth="1"/>
    <col min="2702" max="2703" width="4" style="118" customWidth="1"/>
    <col min="2704" max="2709" width="3.625" style="118" customWidth="1"/>
    <col min="2710" max="2713" width="5.875" style="118" customWidth="1"/>
    <col min="2714" max="2732" width="3.625" style="118" customWidth="1"/>
    <col min="2733" max="2914" width="8.75" style="118"/>
    <col min="2915" max="2915" width="4.25" style="118" customWidth="1"/>
    <col min="2916" max="2916" width="4.125" style="118" customWidth="1"/>
    <col min="2917" max="2917" width="17.625" style="118" customWidth="1"/>
    <col min="2918" max="2919" width="4.625" style="118" customWidth="1"/>
    <col min="2920" max="2920" width="17.625" style="118" customWidth="1"/>
    <col min="2921" max="2922" width="4.625" style="118" customWidth="1"/>
    <col min="2923" max="2923" width="17.625" style="118" customWidth="1"/>
    <col min="2924" max="2925" width="4.625" style="118" customWidth="1"/>
    <col min="2926" max="2926" width="17.625" style="118" customWidth="1"/>
    <col min="2927" max="2928" width="4.625" style="118" customWidth="1"/>
    <col min="2929" max="2929" width="17.625" style="118" customWidth="1"/>
    <col min="2930" max="2930" width="4.625" style="118" customWidth="1"/>
    <col min="2931" max="2931" width="0" style="118" hidden="1" customWidth="1"/>
    <col min="2932" max="2932" width="1" style="118" customWidth="1"/>
    <col min="2933" max="2933" width="6" style="118" customWidth="1"/>
    <col min="2934" max="2957" width="4.5" style="118" customWidth="1"/>
    <col min="2958" max="2959" width="4" style="118" customWidth="1"/>
    <col min="2960" max="2965" width="3.625" style="118" customWidth="1"/>
    <col min="2966" max="2969" width="5.875" style="118" customWidth="1"/>
    <col min="2970" max="2988" width="3.625" style="118" customWidth="1"/>
    <col min="2989" max="3170" width="8.75" style="118"/>
    <col min="3171" max="3171" width="4.25" style="118" customWidth="1"/>
    <col min="3172" max="3172" width="4.125" style="118" customWidth="1"/>
    <col min="3173" max="3173" width="17.625" style="118" customWidth="1"/>
    <col min="3174" max="3175" width="4.625" style="118" customWidth="1"/>
    <col min="3176" max="3176" width="17.625" style="118" customWidth="1"/>
    <col min="3177" max="3178" width="4.625" style="118" customWidth="1"/>
    <col min="3179" max="3179" width="17.625" style="118" customWidth="1"/>
    <col min="3180" max="3181" width="4.625" style="118" customWidth="1"/>
    <col min="3182" max="3182" width="17.625" style="118" customWidth="1"/>
    <col min="3183" max="3184" width="4.625" style="118" customWidth="1"/>
    <col min="3185" max="3185" width="17.625" style="118" customWidth="1"/>
    <col min="3186" max="3186" width="4.625" style="118" customWidth="1"/>
    <col min="3187" max="3187" width="0" style="118" hidden="1" customWidth="1"/>
    <col min="3188" max="3188" width="1" style="118" customWidth="1"/>
    <col min="3189" max="3189" width="6" style="118" customWidth="1"/>
    <col min="3190" max="3213" width="4.5" style="118" customWidth="1"/>
    <col min="3214" max="3215" width="4" style="118" customWidth="1"/>
    <col min="3216" max="3221" width="3.625" style="118" customWidth="1"/>
    <col min="3222" max="3225" width="5.875" style="118" customWidth="1"/>
    <col min="3226" max="3244" width="3.625" style="118" customWidth="1"/>
    <col min="3245" max="3426" width="8.75" style="118"/>
    <col min="3427" max="3427" width="4.25" style="118" customWidth="1"/>
    <col min="3428" max="3428" width="4.125" style="118" customWidth="1"/>
    <col min="3429" max="3429" width="17.625" style="118" customWidth="1"/>
    <col min="3430" max="3431" width="4.625" style="118" customWidth="1"/>
    <col min="3432" max="3432" width="17.625" style="118" customWidth="1"/>
    <col min="3433" max="3434" width="4.625" style="118" customWidth="1"/>
    <col min="3435" max="3435" width="17.625" style="118" customWidth="1"/>
    <col min="3436" max="3437" width="4.625" style="118" customWidth="1"/>
    <col min="3438" max="3438" width="17.625" style="118" customWidth="1"/>
    <col min="3439" max="3440" width="4.625" style="118" customWidth="1"/>
    <col min="3441" max="3441" width="17.625" style="118" customWidth="1"/>
    <col min="3442" max="3442" width="4.625" style="118" customWidth="1"/>
    <col min="3443" max="3443" width="0" style="118" hidden="1" customWidth="1"/>
    <col min="3444" max="3444" width="1" style="118" customWidth="1"/>
    <col min="3445" max="3445" width="6" style="118" customWidth="1"/>
    <col min="3446" max="3469" width="4.5" style="118" customWidth="1"/>
    <col min="3470" max="3471" width="4" style="118" customWidth="1"/>
    <col min="3472" max="3477" width="3.625" style="118" customWidth="1"/>
    <col min="3478" max="3481" width="5.875" style="118" customWidth="1"/>
    <col min="3482" max="3500" width="3.625" style="118" customWidth="1"/>
    <col min="3501" max="3682" width="8.75" style="118"/>
    <col min="3683" max="3683" width="4.25" style="118" customWidth="1"/>
    <col min="3684" max="3684" width="4.125" style="118" customWidth="1"/>
    <col min="3685" max="3685" width="17.625" style="118" customWidth="1"/>
    <col min="3686" max="3687" width="4.625" style="118" customWidth="1"/>
    <col min="3688" max="3688" width="17.625" style="118" customWidth="1"/>
    <col min="3689" max="3690" width="4.625" style="118" customWidth="1"/>
    <col min="3691" max="3691" width="17.625" style="118" customWidth="1"/>
    <col min="3692" max="3693" width="4.625" style="118" customWidth="1"/>
    <col min="3694" max="3694" width="17.625" style="118" customWidth="1"/>
    <col min="3695" max="3696" width="4.625" style="118" customWidth="1"/>
    <col min="3697" max="3697" width="17.625" style="118" customWidth="1"/>
    <col min="3698" max="3698" width="4.625" style="118" customWidth="1"/>
    <col min="3699" max="3699" width="0" style="118" hidden="1" customWidth="1"/>
    <col min="3700" max="3700" width="1" style="118" customWidth="1"/>
    <col min="3701" max="3701" width="6" style="118" customWidth="1"/>
    <col min="3702" max="3725" width="4.5" style="118" customWidth="1"/>
    <col min="3726" max="3727" width="4" style="118" customWidth="1"/>
    <col min="3728" max="3733" width="3.625" style="118" customWidth="1"/>
    <col min="3734" max="3737" width="5.875" style="118" customWidth="1"/>
    <col min="3738" max="3756" width="3.625" style="118" customWidth="1"/>
    <col min="3757" max="3938" width="8.75" style="118"/>
    <col min="3939" max="3939" width="4.25" style="118" customWidth="1"/>
    <col min="3940" max="3940" width="4.125" style="118" customWidth="1"/>
    <col min="3941" max="3941" width="17.625" style="118" customWidth="1"/>
    <col min="3942" max="3943" width="4.625" style="118" customWidth="1"/>
    <col min="3944" max="3944" width="17.625" style="118" customWidth="1"/>
    <col min="3945" max="3946" width="4.625" style="118" customWidth="1"/>
    <col min="3947" max="3947" width="17.625" style="118" customWidth="1"/>
    <col min="3948" max="3949" width="4.625" style="118" customWidth="1"/>
    <col min="3950" max="3950" width="17.625" style="118" customWidth="1"/>
    <col min="3951" max="3952" width="4.625" style="118" customWidth="1"/>
    <col min="3953" max="3953" width="17.625" style="118" customWidth="1"/>
    <col min="3954" max="3954" width="4.625" style="118" customWidth="1"/>
    <col min="3955" max="3955" width="0" style="118" hidden="1" customWidth="1"/>
    <col min="3956" max="3956" width="1" style="118" customWidth="1"/>
    <col min="3957" max="3957" width="6" style="118" customWidth="1"/>
    <col min="3958" max="3981" width="4.5" style="118" customWidth="1"/>
    <col min="3982" max="3983" width="4" style="118" customWidth="1"/>
    <col min="3984" max="3989" width="3.625" style="118" customWidth="1"/>
    <col min="3990" max="3993" width="5.875" style="118" customWidth="1"/>
    <col min="3994" max="4012" width="3.625" style="118" customWidth="1"/>
    <col min="4013" max="4194" width="8.75" style="118"/>
    <col min="4195" max="4195" width="4.25" style="118" customWidth="1"/>
    <col min="4196" max="4196" width="4.125" style="118" customWidth="1"/>
    <col min="4197" max="4197" width="17.625" style="118" customWidth="1"/>
    <col min="4198" max="4199" width="4.625" style="118" customWidth="1"/>
    <col min="4200" max="4200" width="17.625" style="118" customWidth="1"/>
    <col min="4201" max="4202" width="4.625" style="118" customWidth="1"/>
    <col min="4203" max="4203" width="17.625" style="118" customWidth="1"/>
    <col min="4204" max="4205" width="4.625" style="118" customWidth="1"/>
    <col min="4206" max="4206" width="17.625" style="118" customWidth="1"/>
    <col min="4207" max="4208" width="4.625" style="118" customWidth="1"/>
    <col min="4209" max="4209" width="17.625" style="118" customWidth="1"/>
    <col min="4210" max="4210" width="4.625" style="118" customWidth="1"/>
    <col min="4211" max="4211" width="0" style="118" hidden="1" customWidth="1"/>
    <col min="4212" max="4212" width="1" style="118" customWidth="1"/>
    <col min="4213" max="4213" width="6" style="118" customWidth="1"/>
    <col min="4214" max="4237" width="4.5" style="118" customWidth="1"/>
    <col min="4238" max="4239" width="4" style="118" customWidth="1"/>
    <col min="4240" max="4245" width="3.625" style="118" customWidth="1"/>
    <col min="4246" max="4249" width="5.875" style="118" customWidth="1"/>
    <col min="4250" max="4268" width="3.625" style="118" customWidth="1"/>
    <col min="4269" max="4450" width="8.75" style="118"/>
    <col min="4451" max="4451" width="4.25" style="118" customWidth="1"/>
    <col min="4452" max="4452" width="4.125" style="118" customWidth="1"/>
    <col min="4453" max="4453" width="17.625" style="118" customWidth="1"/>
    <col min="4454" max="4455" width="4.625" style="118" customWidth="1"/>
    <col min="4456" max="4456" width="17.625" style="118" customWidth="1"/>
    <col min="4457" max="4458" width="4.625" style="118" customWidth="1"/>
    <col min="4459" max="4459" width="17.625" style="118" customWidth="1"/>
    <col min="4460" max="4461" width="4.625" style="118" customWidth="1"/>
    <col min="4462" max="4462" width="17.625" style="118" customWidth="1"/>
    <col min="4463" max="4464" width="4.625" style="118" customWidth="1"/>
    <col min="4465" max="4465" width="17.625" style="118" customWidth="1"/>
    <col min="4466" max="4466" width="4.625" style="118" customWidth="1"/>
    <col min="4467" max="4467" width="0" style="118" hidden="1" customWidth="1"/>
    <col min="4468" max="4468" width="1" style="118" customWidth="1"/>
    <col min="4469" max="4469" width="6" style="118" customWidth="1"/>
    <col min="4470" max="4493" width="4.5" style="118" customWidth="1"/>
    <col min="4494" max="4495" width="4" style="118" customWidth="1"/>
    <col min="4496" max="4501" width="3.625" style="118" customWidth="1"/>
    <col min="4502" max="4505" width="5.875" style="118" customWidth="1"/>
    <col min="4506" max="4524" width="3.625" style="118" customWidth="1"/>
    <col min="4525" max="4706" width="8.75" style="118"/>
    <col min="4707" max="4707" width="4.25" style="118" customWidth="1"/>
    <col min="4708" max="4708" width="4.125" style="118" customWidth="1"/>
    <col min="4709" max="4709" width="17.625" style="118" customWidth="1"/>
    <col min="4710" max="4711" width="4.625" style="118" customWidth="1"/>
    <col min="4712" max="4712" width="17.625" style="118" customWidth="1"/>
    <col min="4713" max="4714" width="4.625" style="118" customWidth="1"/>
    <col min="4715" max="4715" width="17.625" style="118" customWidth="1"/>
    <col min="4716" max="4717" width="4.625" style="118" customWidth="1"/>
    <col min="4718" max="4718" width="17.625" style="118" customWidth="1"/>
    <col min="4719" max="4720" width="4.625" style="118" customWidth="1"/>
    <col min="4721" max="4721" width="17.625" style="118" customWidth="1"/>
    <col min="4722" max="4722" width="4.625" style="118" customWidth="1"/>
    <col min="4723" max="4723" width="0" style="118" hidden="1" customWidth="1"/>
    <col min="4724" max="4724" width="1" style="118" customWidth="1"/>
    <col min="4725" max="4725" width="6" style="118" customWidth="1"/>
    <col min="4726" max="4749" width="4.5" style="118" customWidth="1"/>
    <col min="4750" max="4751" width="4" style="118" customWidth="1"/>
    <col min="4752" max="4757" width="3.625" style="118" customWidth="1"/>
    <col min="4758" max="4761" width="5.875" style="118" customWidth="1"/>
    <col min="4762" max="4780" width="3.625" style="118" customWidth="1"/>
    <col min="4781" max="4962" width="8.75" style="118"/>
    <col min="4963" max="4963" width="4.25" style="118" customWidth="1"/>
    <col min="4964" max="4964" width="4.125" style="118" customWidth="1"/>
    <col min="4965" max="4965" width="17.625" style="118" customWidth="1"/>
    <col min="4966" max="4967" width="4.625" style="118" customWidth="1"/>
    <col min="4968" max="4968" width="17.625" style="118" customWidth="1"/>
    <col min="4969" max="4970" width="4.625" style="118" customWidth="1"/>
    <col min="4971" max="4971" width="17.625" style="118" customWidth="1"/>
    <col min="4972" max="4973" width="4.625" style="118" customWidth="1"/>
    <col min="4974" max="4974" width="17.625" style="118" customWidth="1"/>
    <col min="4975" max="4976" width="4.625" style="118" customWidth="1"/>
    <col min="4977" max="4977" width="17.625" style="118" customWidth="1"/>
    <col min="4978" max="4978" width="4.625" style="118" customWidth="1"/>
    <col min="4979" max="4979" width="0" style="118" hidden="1" customWidth="1"/>
    <col min="4980" max="4980" width="1" style="118" customWidth="1"/>
    <col min="4981" max="4981" width="6" style="118" customWidth="1"/>
    <col min="4982" max="5005" width="4.5" style="118" customWidth="1"/>
    <col min="5006" max="5007" width="4" style="118" customWidth="1"/>
    <col min="5008" max="5013" width="3.625" style="118" customWidth="1"/>
    <col min="5014" max="5017" width="5.875" style="118" customWidth="1"/>
    <col min="5018" max="5036" width="3.625" style="118" customWidth="1"/>
    <col min="5037" max="5218" width="8.75" style="118"/>
    <col min="5219" max="5219" width="4.25" style="118" customWidth="1"/>
    <col min="5220" max="5220" width="4.125" style="118" customWidth="1"/>
    <col min="5221" max="5221" width="17.625" style="118" customWidth="1"/>
    <col min="5222" max="5223" width="4.625" style="118" customWidth="1"/>
    <col min="5224" max="5224" width="17.625" style="118" customWidth="1"/>
    <col min="5225" max="5226" width="4.625" style="118" customWidth="1"/>
    <col min="5227" max="5227" width="17.625" style="118" customWidth="1"/>
    <col min="5228" max="5229" width="4.625" style="118" customWidth="1"/>
    <col min="5230" max="5230" width="17.625" style="118" customWidth="1"/>
    <col min="5231" max="5232" width="4.625" style="118" customWidth="1"/>
    <col min="5233" max="5233" width="17.625" style="118" customWidth="1"/>
    <col min="5234" max="5234" width="4.625" style="118" customWidth="1"/>
    <col min="5235" max="5235" width="0" style="118" hidden="1" customWidth="1"/>
    <col min="5236" max="5236" width="1" style="118" customWidth="1"/>
    <col min="5237" max="5237" width="6" style="118" customWidth="1"/>
    <col min="5238" max="5261" width="4.5" style="118" customWidth="1"/>
    <col min="5262" max="5263" width="4" style="118" customWidth="1"/>
    <col min="5264" max="5269" width="3.625" style="118" customWidth="1"/>
    <col min="5270" max="5273" width="5.875" style="118" customWidth="1"/>
    <col min="5274" max="5292" width="3.625" style="118" customWidth="1"/>
    <col min="5293" max="5474" width="8.75" style="118"/>
    <col min="5475" max="5475" width="4.25" style="118" customWidth="1"/>
    <col min="5476" max="5476" width="4.125" style="118" customWidth="1"/>
    <col min="5477" max="5477" width="17.625" style="118" customWidth="1"/>
    <col min="5478" max="5479" width="4.625" style="118" customWidth="1"/>
    <col min="5480" max="5480" width="17.625" style="118" customWidth="1"/>
    <col min="5481" max="5482" width="4.625" style="118" customWidth="1"/>
    <col min="5483" max="5483" width="17.625" style="118" customWidth="1"/>
    <col min="5484" max="5485" width="4.625" style="118" customWidth="1"/>
    <col min="5486" max="5486" width="17.625" style="118" customWidth="1"/>
    <col min="5487" max="5488" width="4.625" style="118" customWidth="1"/>
    <col min="5489" max="5489" width="17.625" style="118" customWidth="1"/>
    <col min="5490" max="5490" width="4.625" style="118" customWidth="1"/>
    <col min="5491" max="5491" width="0" style="118" hidden="1" customWidth="1"/>
    <col min="5492" max="5492" width="1" style="118" customWidth="1"/>
    <col min="5493" max="5493" width="6" style="118" customWidth="1"/>
    <col min="5494" max="5517" width="4.5" style="118" customWidth="1"/>
    <col min="5518" max="5519" width="4" style="118" customWidth="1"/>
    <col min="5520" max="5525" width="3.625" style="118" customWidth="1"/>
    <col min="5526" max="5529" width="5.875" style="118" customWidth="1"/>
    <col min="5530" max="5548" width="3.625" style="118" customWidth="1"/>
    <col min="5549" max="5730" width="8.75" style="118"/>
    <col min="5731" max="5731" width="4.25" style="118" customWidth="1"/>
    <col min="5732" max="5732" width="4.125" style="118" customWidth="1"/>
    <col min="5733" max="5733" width="17.625" style="118" customWidth="1"/>
    <col min="5734" max="5735" width="4.625" style="118" customWidth="1"/>
    <col min="5736" max="5736" width="17.625" style="118" customWidth="1"/>
    <col min="5737" max="5738" width="4.625" style="118" customWidth="1"/>
    <col min="5739" max="5739" width="17.625" style="118" customWidth="1"/>
    <col min="5740" max="5741" width="4.625" style="118" customWidth="1"/>
    <col min="5742" max="5742" width="17.625" style="118" customWidth="1"/>
    <col min="5743" max="5744" width="4.625" style="118" customWidth="1"/>
    <col min="5745" max="5745" width="17.625" style="118" customWidth="1"/>
    <col min="5746" max="5746" width="4.625" style="118" customWidth="1"/>
    <col min="5747" max="5747" width="0" style="118" hidden="1" customWidth="1"/>
    <col min="5748" max="5748" width="1" style="118" customWidth="1"/>
    <col min="5749" max="5749" width="6" style="118" customWidth="1"/>
    <col min="5750" max="5773" width="4.5" style="118" customWidth="1"/>
    <col min="5774" max="5775" width="4" style="118" customWidth="1"/>
    <col min="5776" max="5781" width="3.625" style="118" customWidth="1"/>
    <col min="5782" max="5785" width="5.875" style="118" customWidth="1"/>
    <col min="5786" max="5804" width="3.625" style="118" customWidth="1"/>
    <col min="5805" max="5986" width="8.75" style="118"/>
    <col min="5987" max="5987" width="4.25" style="118" customWidth="1"/>
    <col min="5988" max="5988" width="4.125" style="118" customWidth="1"/>
    <col min="5989" max="5989" width="17.625" style="118" customWidth="1"/>
    <col min="5990" max="5991" width="4.625" style="118" customWidth="1"/>
    <col min="5992" max="5992" width="17.625" style="118" customWidth="1"/>
    <col min="5993" max="5994" width="4.625" style="118" customWidth="1"/>
    <col min="5995" max="5995" width="17.625" style="118" customWidth="1"/>
    <col min="5996" max="5997" width="4.625" style="118" customWidth="1"/>
    <col min="5998" max="5998" width="17.625" style="118" customWidth="1"/>
    <col min="5999" max="6000" width="4.625" style="118" customWidth="1"/>
    <col min="6001" max="6001" width="17.625" style="118" customWidth="1"/>
    <col min="6002" max="6002" width="4.625" style="118" customWidth="1"/>
    <col min="6003" max="6003" width="0" style="118" hidden="1" customWidth="1"/>
    <col min="6004" max="6004" width="1" style="118" customWidth="1"/>
    <col min="6005" max="6005" width="6" style="118" customWidth="1"/>
    <col min="6006" max="6029" width="4.5" style="118" customWidth="1"/>
    <col min="6030" max="6031" width="4" style="118" customWidth="1"/>
    <col min="6032" max="6037" width="3.625" style="118" customWidth="1"/>
    <col min="6038" max="6041" width="5.875" style="118" customWidth="1"/>
    <col min="6042" max="6060" width="3.625" style="118" customWidth="1"/>
    <col min="6061" max="6242" width="8.75" style="118"/>
    <col min="6243" max="6243" width="4.25" style="118" customWidth="1"/>
    <col min="6244" max="6244" width="4.125" style="118" customWidth="1"/>
    <col min="6245" max="6245" width="17.625" style="118" customWidth="1"/>
    <col min="6246" max="6247" width="4.625" style="118" customWidth="1"/>
    <col min="6248" max="6248" width="17.625" style="118" customWidth="1"/>
    <col min="6249" max="6250" width="4.625" style="118" customWidth="1"/>
    <col min="6251" max="6251" width="17.625" style="118" customWidth="1"/>
    <col min="6252" max="6253" width="4.625" style="118" customWidth="1"/>
    <col min="6254" max="6254" width="17.625" style="118" customWidth="1"/>
    <col min="6255" max="6256" width="4.625" style="118" customWidth="1"/>
    <col min="6257" max="6257" width="17.625" style="118" customWidth="1"/>
    <col min="6258" max="6258" width="4.625" style="118" customWidth="1"/>
    <col min="6259" max="6259" width="0" style="118" hidden="1" customWidth="1"/>
    <col min="6260" max="6260" width="1" style="118" customWidth="1"/>
    <col min="6261" max="6261" width="6" style="118" customWidth="1"/>
    <col min="6262" max="6285" width="4.5" style="118" customWidth="1"/>
    <col min="6286" max="6287" width="4" style="118" customWidth="1"/>
    <col min="6288" max="6293" width="3.625" style="118" customWidth="1"/>
    <col min="6294" max="6297" width="5.875" style="118" customWidth="1"/>
    <col min="6298" max="6316" width="3.625" style="118" customWidth="1"/>
    <col min="6317" max="6498" width="8.75" style="118"/>
    <col min="6499" max="6499" width="4.25" style="118" customWidth="1"/>
    <col min="6500" max="6500" width="4.125" style="118" customWidth="1"/>
    <col min="6501" max="6501" width="17.625" style="118" customWidth="1"/>
    <col min="6502" max="6503" width="4.625" style="118" customWidth="1"/>
    <col min="6504" max="6504" width="17.625" style="118" customWidth="1"/>
    <col min="6505" max="6506" width="4.625" style="118" customWidth="1"/>
    <col min="6507" max="6507" width="17.625" style="118" customWidth="1"/>
    <col min="6508" max="6509" width="4.625" style="118" customWidth="1"/>
    <col min="6510" max="6510" width="17.625" style="118" customWidth="1"/>
    <col min="6511" max="6512" width="4.625" style="118" customWidth="1"/>
    <col min="6513" max="6513" width="17.625" style="118" customWidth="1"/>
    <col min="6514" max="6514" width="4.625" style="118" customWidth="1"/>
    <col min="6515" max="6515" width="0" style="118" hidden="1" customWidth="1"/>
    <col min="6516" max="6516" width="1" style="118" customWidth="1"/>
    <col min="6517" max="6517" width="6" style="118" customWidth="1"/>
    <col min="6518" max="6541" width="4.5" style="118" customWidth="1"/>
    <col min="6542" max="6543" width="4" style="118" customWidth="1"/>
    <col min="6544" max="6549" width="3.625" style="118" customWidth="1"/>
    <col min="6550" max="6553" width="5.875" style="118" customWidth="1"/>
    <col min="6554" max="6572" width="3.625" style="118" customWidth="1"/>
    <col min="6573" max="6754" width="8.75" style="118"/>
    <col min="6755" max="6755" width="4.25" style="118" customWidth="1"/>
    <col min="6756" max="6756" width="4.125" style="118" customWidth="1"/>
    <col min="6757" max="6757" width="17.625" style="118" customWidth="1"/>
    <col min="6758" max="6759" width="4.625" style="118" customWidth="1"/>
    <col min="6760" max="6760" width="17.625" style="118" customWidth="1"/>
    <col min="6761" max="6762" width="4.625" style="118" customWidth="1"/>
    <col min="6763" max="6763" width="17.625" style="118" customWidth="1"/>
    <col min="6764" max="6765" width="4.625" style="118" customWidth="1"/>
    <col min="6766" max="6766" width="17.625" style="118" customWidth="1"/>
    <col min="6767" max="6768" width="4.625" style="118" customWidth="1"/>
    <col min="6769" max="6769" width="17.625" style="118" customWidth="1"/>
    <col min="6770" max="6770" width="4.625" style="118" customWidth="1"/>
    <col min="6771" max="6771" width="0" style="118" hidden="1" customWidth="1"/>
    <col min="6772" max="6772" width="1" style="118" customWidth="1"/>
    <col min="6773" max="6773" width="6" style="118" customWidth="1"/>
    <col min="6774" max="6797" width="4.5" style="118" customWidth="1"/>
    <col min="6798" max="6799" width="4" style="118" customWidth="1"/>
    <col min="6800" max="6805" width="3.625" style="118" customWidth="1"/>
    <col min="6806" max="6809" width="5.875" style="118" customWidth="1"/>
    <col min="6810" max="6828" width="3.625" style="118" customWidth="1"/>
    <col min="6829" max="7010" width="8.75" style="118"/>
    <col min="7011" max="7011" width="4.25" style="118" customWidth="1"/>
    <col min="7012" max="7012" width="4.125" style="118" customWidth="1"/>
    <col min="7013" max="7013" width="17.625" style="118" customWidth="1"/>
    <col min="7014" max="7015" width="4.625" style="118" customWidth="1"/>
    <col min="7016" max="7016" width="17.625" style="118" customWidth="1"/>
    <col min="7017" max="7018" width="4.625" style="118" customWidth="1"/>
    <col min="7019" max="7019" width="17.625" style="118" customWidth="1"/>
    <col min="7020" max="7021" width="4.625" style="118" customWidth="1"/>
    <col min="7022" max="7022" width="17.625" style="118" customWidth="1"/>
    <col min="7023" max="7024" width="4.625" style="118" customWidth="1"/>
    <col min="7025" max="7025" width="17.625" style="118" customWidth="1"/>
    <col min="7026" max="7026" width="4.625" style="118" customWidth="1"/>
    <col min="7027" max="7027" width="0" style="118" hidden="1" customWidth="1"/>
    <col min="7028" max="7028" width="1" style="118" customWidth="1"/>
    <col min="7029" max="7029" width="6" style="118" customWidth="1"/>
    <col min="7030" max="7053" width="4.5" style="118" customWidth="1"/>
    <col min="7054" max="7055" width="4" style="118" customWidth="1"/>
    <col min="7056" max="7061" width="3.625" style="118" customWidth="1"/>
    <col min="7062" max="7065" width="5.875" style="118" customWidth="1"/>
    <col min="7066" max="7084" width="3.625" style="118" customWidth="1"/>
    <col min="7085" max="7266" width="8.75" style="118"/>
    <col min="7267" max="7267" width="4.25" style="118" customWidth="1"/>
    <col min="7268" max="7268" width="4.125" style="118" customWidth="1"/>
    <col min="7269" max="7269" width="17.625" style="118" customWidth="1"/>
    <col min="7270" max="7271" width="4.625" style="118" customWidth="1"/>
    <col min="7272" max="7272" width="17.625" style="118" customWidth="1"/>
    <col min="7273" max="7274" width="4.625" style="118" customWidth="1"/>
    <col min="7275" max="7275" width="17.625" style="118" customWidth="1"/>
    <col min="7276" max="7277" width="4.625" style="118" customWidth="1"/>
    <col min="7278" max="7278" width="17.625" style="118" customWidth="1"/>
    <col min="7279" max="7280" width="4.625" style="118" customWidth="1"/>
    <col min="7281" max="7281" width="17.625" style="118" customWidth="1"/>
    <col min="7282" max="7282" width="4.625" style="118" customWidth="1"/>
    <col min="7283" max="7283" width="0" style="118" hidden="1" customWidth="1"/>
    <col min="7284" max="7284" width="1" style="118" customWidth="1"/>
    <col min="7285" max="7285" width="6" style="118" customWidth="1"/>
    <col min="7286" max="7309" width="4.5" style="118" customWidth="1"/>
    <col min="7310" max="7311" width="4" style="118" customWidth="1"/>
    <col min="7312" max="7317" width="3.625" style="118" customWidth="1"/>
    <col min="7318" max="7321" width="5.875" style="118" customWidth="1"/>
    <col min="7322" max="7340" width="3.625" style="118" customWidth="1"/>
    <col min="7341" max="7522" width="8.75" style="118"/>
    <col min="7523" max="7523" width="4.25" style="118" customWidth="1"/>
    <col min="7524" max="7524" width="4.125" style="118" customWidth="1"/>
    <col min="7525" max="7525" width="17.625" style="118" customWidth="1"/>
    <col min="7526" max="7527" width="4.625" style="118" customWidth="1"/>
    <col min="7528" max="7528" width="17.625" style="118" customWidth="1"/>
    <col min="7529" max="7530" width="4.625" style="118" customWidth="1"/>
    <col min="7531" max="7531" width="17.625" style="118" customWidth="1"/>
    <col min="7532" max="7533" width="4.625" style="118" customWidth="1"/>
    <col min="7534" max="7534" width="17.625" style="118" customWidth="1"/>
    <col min="7535" max="7536" width="4.625" style="118" customWidth="1"/>
    <col min="7537" max="7537" width="17.625" style="118" customWidth="1"/>
    <col min="7538" max="7538" width="4.625" style="118" customWidth="1"/>
    <col min="7539" max="7539" width="0" style="118" hidden="1" customWidth="1"/>
    <col min="7540" max="7540" width="1" style="118" customWidth="1"/>
    <col min="7541" max="7541" width="6" style="118" customWidth="1"/>
    <col min="7542" max="7565" width="4.5" style="118" customWidth="1"/>
    <col min="7566" max="7567" width="4" style="118" customWidth="1"/>
    <col min="7568" max="7573" width="3.625" style="118" customWidth="1"/>
    <col min="7574" max="7577" width="5.875" style="118" customWidth="1"/>
    <col min="7578" max="7596" width="3.625" style="118" customWidth="1"/>
    <col min="7597" max="7778" width="8.75" style="118"/>
    <col min="7779" max="7779" width="4.25" style="118" customWidth="1"/>
    <col min="7780" max="7780" width="4.125" style="118" customWidth="1"/>
    <col min="7781" max="7781" width="17.625" style="118" customWidth="1"/>
    <col min="7782" max="7783" width="4.625" style="118" customWidth="1"/>
    <col min="7784" max="7784" width="17.625" style="118" customWidth="1"/>
    <col min="7785" max="7786" width="4.625" style="118" customWidth="1"/>
    <col min="7787" max="7787" width="17.625" style="118" customWidth="1"/>
    <col min="7788" max="7789" width="4.625" style="118" customWidth="1"/>
    <col min="7790" max="7790" width="17.625" style="118" customWidth="1"/>
    <col min="7791" max="7792" width="4.625" style="118" customWidth="1"/>
    <col min="7793" max="7793" width="17.625" style="118" customWidth="1"/>
    <col min="7794" max="7794" width="4.625" style="118" customWidth="1"/>
    <col min="7795" max="7795" width="0" style="118" hidden="1" customWidth="1"/>
    <col min="7796" max="7796" width="1" style="118" customWidth="1"/>
    <col min="7797" max="7797" width="6" style="118" customWidth="1"/>
    <col min="7798" max="7821" width="4.5" style="118" customWidth="1"/>
    <col min="7822" max="7823" width="4" style="118" customWidth="1"/>
    <col min="7824" max="7829" width="3.625" style="118" customWidth="1"/>
    <col min="7830" max="7833" width="5.875" style="118" customWidth="1"/>
    <col min="7834" max="7852" width="3.625" style="118" customWidth="1"/>
    <col min="7853" max="8034" width="8.75" style="118"/>
    <col min="8035" max="8035" width="4.25" style="118" customWidth="1"/>
    <col min="8036" max="8036" width="4.125" style="118" customWidth="1"/>
    <col min="8037" max="8037" width="17.625" style="118" customWidth="1"/>
    <col min="8038" max="8039" width="4.625" style="118" customWidth="1"/>
    <col min="8040" max="8040" width="17.625" style="118" customWidth="1"/>
    <col min="8041" max="8042" width="4.625" style="118" customWidth="1"/>
    <col min="8043" max="8043" width="17.625" style="118" customWidth="1"/>
    <col min="8044" max="8045" width="4.625" style="118" customWidth="1"/>
    <col min="8046" max="8046" width="17.625" style="118" customWidth="1"/>
    <col min="8047" max="8048" width="4.625" style="118" customWidth="1"/>
    <col min="8049" max="8049" width="17.625" style="118" customWidth="1"/>
    <col min="8050" max="8050" width="4.625" style="118" customWidth="1"/>
    <col min="8051" max="8051" width="0" style="118" hidden="1" customWidth="1"/>
    <col min="8052" max="8052" width="1" style="118" customWidth="1"/>
    <col min="8053" max="8053" width="6" style="118" customWidth="1"/>
    <col min="8054" max="8077" width="4.5" style="118" customWidth="1"/>
    <col min="8078" max="8079" width="4" style="118" customWidth="1"/>
    <col min="8080" max="8085" width="3.625" style="118" customWidth="1"/>
    <col min="8086" max="8089" width="5.875" style="118" customWidth="1"/>
    <col min="8090" max="8108" width="3.625" style="118" customWidth="1"/>
    <col min="8109" max="8290" width="8.75" style="118"/>
    <col min="8291" max="8291" width="4.25" style="118" customWidth="1"/>
    <col min="8292" max="8292" width="4.125" style="118" customWidth="1"/>
    <col min="8293" max="8293" width="17.625" style="118" customWidth="1"/>
    <col min="8294" max="8295" width="4.625" style="118" customWidth="1"/>
    <col min="8296" max="8296" width="17.625" style="118" customWidth="1"/>
    <col min="8297" max="8298" width="4.625" style="118" customWidth="1"/>
    <col min="8299" max="8299" width="17.625" style="118" customWidth="1"/>
    <col min="8300" max="8301" width="4.625" style="118" customWidth="1"/>
    <col min="8302" max="8302" width="17.625" style="118" customWidth="1"/>
    <col min="8303" max="8304" width="4.625" style="118" customWidth="1"/>
    <col min="8305" max="8305" width="17.625" style="118" customWidth="1"/>
    <col min="8306" max="8306" width="4.625" style="118" customWidth="1"/>
    <col min="8307" max="8307" width="0" style="118" hidden="1" customWidth="1"/>
    <col min="8308" max="8308" width="1" style="118" customWidth="1"/>
    <col min="8309" max="8309" width="6" style="118" customWidth="1"/>
    <col min="8310" max="8333" width="4.5" style="118" customWidth="1"/>
    <col min="8334" max="8335" width="4" style="118" customWidth="1"/>
    <col min="8336" max="8341" width="3.625" style="118" customWidth="1"/>
    <col min="8342" max="8345" width="5.875" style="118" customWidth="1"/>
    <col min="8346" max="8364" width="3.625" style="118" customWidth="1"/>
    <col min="8365" max="8546" width="8.75" style="118"/>
    <col min="8547" max="8547" width="4.25" style="118" customWidth="1"/>
    <col min="8548" max="8548" width="4.125" style="118" customWidth="1"/>
    <col min="8549" max="8549" width="17.625" style="118" customWidth="1"/>
    <col min="8550" max="8551" width="4.625" style="118" customWidth="1"/>
    <col min="8552" max="8552" width="17.625" style="118" customWidth="1"/>
    <col min="8553" max="8554" width="4.625" style="118" customWidth="1"/>
    <col min="8555" max="8555" width="17.625" style="118" customWidth="1"/>
    <col min="8556" max="8557" width="4.625" style="118" customWidth="1"/>
    <col min="8558" max="8558" width="17.625" style="118" customWidth="1"/>
    <col min="8559" max="8560" width="4.625" style="118" customWidth="1"/>
    <col min="8561" max="8561" width="17.625" style="118" customWidth="1"/>
    <col min="8562" max="8562" width="4.625" style="118" customWidth="1"/>
    <col min="8563" max="8563" width="0" style="118" hidden="1" customWidth="1"/>
    <col min="8564" max="8564" width="1" style="118" customWidth="1"/>
    <col min="8565" max="8565" width="6" style="118" customWidth="1"/>
    <col min="8566" max="8589" width="4.5" style="118" customWidth="1"/>
    <col min="8590" max="8591" width="4" style="118" customWidth="1"/>
    <col min="8592" max="8597" width="3.625" style="118" customWidth="1"/>
    <col min="8598" max="8601" width="5.875" style="118" customWidth="1"/>
    <col min="8602" max="8620" width="3.625" style="118" customWidth="1"/>
    <col min="8621" max="8802" width="8.75" style="118"/>
    <col min="8803" max="8803" width="4.25" style="118" customWidth="1"/>
    <col min="8804" max="8804" width="4.125" style="118" customWidth="1"/>
    <col min="8805" max="8805" width="17.625" style="118" customWidth="1"/>
    <col min="8806" max="8807" width="4.625" style="118" customWidth="1"/>
    <col min="8808" max="8808" width="17.625" style="118" customWidth="1"/>
    <col min="8809" max="8810" width="4.625" style="118" customWidth="1"/>
    <col min="8811" max="8811" width="17.625" style="118" customWidth="1"/>
    <col min="8812" max="8813" width="4.625" style="118" customWidth="1"/>
    <col min="8814" max="8814" width="17.625" style="118" customWidth="1"/>
    <col min="8815" max="8816" width="4.625" style="118" customWidth="1"/>
    <col min="8817" max="8817" width="17.625" style="118" customWidth="1"/>
    <col min="8818" max="8818" width="4.625" style="118" customWidth="1"/>
    <col min="8819" max="8819" width="0" style="118" hidden="1" customWidth="1"/>
    <col min="8820" max="8820" width="1" style="118" customWidth="1"/>
    <col min="8821" max="8821" width="6" style="118" customWidth="1"/>
    <col min="8822" max="8845" width="4.5" style="118" customWidth="1"/>
    <col min="8846" max="8847" width="4" style="118" customWidth="1"/>
    <col min="8848" max="8853" width="3.625" style="118" customWidth="1"/>
    <col min="8854" max="8857" width="5.875" style="118" customWidth="1"/>
    <col min="8858" max="8876" width="3.625" style="118" customWidth="1"/>
    <col min="8877" max="9058" width="8.75" style="118"/>
    <col min="9059" max="9059" width="4.25" style="118" customWidth="1"/>
    <col min="9060" max="9060" width="4.125" style="118" customWidth="1"/>
    <col min="9061" max="9061" width="17.625" style="118" customWidth="1"/>
    <col min="9062" max="9063" width="4.625" style="118" customWidth="1"/>
    <col min="9064" max="9064" width="17.625" style="118" customWidth="1"/>
    <col min="9065" max="9066" width="4.625" style="118" customWidth="1"/>
    <col min="9067" max="9067" width="17.625" style="118" customWidth="1"/>
    <col min="9068" max="9069" width="4.625" style="118" customWidth="1"/>
    <col min="9070" max="9070" width="17.625" style="118" customWidth="1"/>
    <col min="9071" max="9072" width="4.625" style="118" customWidth="1"/>
    <col min="9073" max="9073" width="17.625" style="118" customWidth="1"/>
    <col min="9074" max="9074" width="4.625" style="118" customWidth="1"/>
    <col min="9075" max="9075" width="0" style="118" hidden="1" customWidth="1"/>
    <col min="9076" max="9076" width="1" style="118" customWidth="1"/>
    <col min="9077" max="9077" width="6" style="118" customWidth="1"/>
    <col min="9078" max="9101" width="4.5" style="118" customWidth="1"/>
    <col min="9102" max="9103" width="4" style="118" customWidth="1"/>
    <col min="9104" max="9109" width="3.625" style="118" customWidth="1"/>
    <col min="9110" max="9113" width="5.875" style="118" customWidth="1"/>
    <col min="9114" max="9132" width="3.625" style="118" customWidth="1"/>
    <col min="9133" max="9314" width="8.75" style="118"/>
    <col min="9315" max="9315" width="4.25" style="118" customWidth="1"/>
    <col min="9316" max="9316" width="4.125" style="118" customWidth="1"/>
    <col min="9317" max="9317" width="17.625" style="118" customWidth="1"/>
    <col min="9318" max="9319" width="4.625" style="118" customWidth="1"/>
    <col min="9320" max="9320" width="17.625" style="118" customWidth="1"/>
    <col min="9321" max="9322" width="4.625" style="118" customWidth="1"/>
    <col min="9323" max="9323" width="17.625" style="118" customWidth="1"/>
    <col min="9324" max="9325" width="4.625" style="118" customWidth="1"/>
    <col min="9326" max="9326" width="17.625" style="118" customWidth="1"/>
    <col min="9327" max="9328" width="4.625" style="118" customWidth="1"/>
    <col min="9329" max="9329" width="17.625" style="118" customWidth="1"/>
    <col min="9330" max="9330" width="4.625" style="118" customWidth="1"/>
    <col min="9331" max="9331" width="0" style="118" hidden="1" customWidth="1"/>
    <col min="9332" max="9332" width="1" style="118" customWidth="1"/>
    <col min="9333" max="9333" width="6" style="118" customWidth="1"/>
    <col min="9334" max="9357" width="4.5" style="118" customWidth="1"/>
    <col min="9358" max="9359" width="4" style="118" customWidth="1"/>
    <col min="9360" max="9365" width="3.625" style="118" customWidth="1"/>
    <col min="9366" max="9369" width="5.875" style="118" customWidth="1"/>
    <col min="9370" max="9388" width="3.625" style="118" customWidth="1"/>
    <col min="9389" max="9570" width="8.75" style="118"/>
    <col min="9571" max="9571" width="4.25" style="118" customWidth="1"/>
    <col min="9572" max="9572" width="4.125" style="118" customWidth="1"/>
    <col min="9573" max="9573" width="17.625" style="118" customWidth="1"/>
    <col min="9574" max="9575" width="4.625" style="118" customWidth="1"/>
    <col min="9576" max="9576" width="17.625" style="118" customWidth="1"/>
    <col min="9577" max="9578" width="4.625" style="118" customWidth="1"/>
    <col min="9579" max="9579" width="17.625" style="118" customWidth="1"/>
    <col min="9580" max="9581" width="4.625" style="118" customWidth="1"/>
    <col min="9582" max="9582" width="17.625" style="118" customWidth="1"/>
    <col min="9583" max="9584" width="4.625" style="118" customWidth="1"/>
    <col min="9585" max="9585" width="17.625" style="118" customWidth="1"/>
    <col min="9586" max="9586" width="4.625" style="118" customWidth="1"/>
    <col min="9587" max="9587" width="0" style="118" hidden="1" customWidth="1"/>
    <col min="9588" max="9588" width="1" style="118" customWidth="1"/>
    <col min="9589" max="9589" width="6" style="118" customWidth="1"/>
    <col min="9590" max="9613" width="4.5" style="118" customWidth="1"/>
    <col min="9614" max="9615" width="4" style="118" customWidth="1"/>
    <col min="9616" max="9621" width="3.625" style="118" customWidth="1"/>
    <col min="9622" max="9625" width="5.875" style="118" customWidth="1"/>
    <col min="9626" max="9644" width="3.625" style="118" customWidth="1"/>
    <col min="9645" max="9826" width="8.75" style="118"/>
    <col min="9827" max="9827" width="4.25" style="118" customWidth="1"/>
    <col min="9828" max="9828" width="4.125" style="118" customWidth="1"/>
    <col min="9829" max="9829" width="17.625" style="118" customWidth="1"/>
    <col min="9830" max="9831" width="4.625" style="118" customWidth="1"/>
    <col min="9832" max="9832" width="17.625" style="118" customWidth="1"/>
    <col min="9833" max="9834" width="4.625" style="118" customWidth="1"/>
    <col min="9835" max="9835" width="17.625" style="118" customWidth="1"/>
    <col min="9836" max="9837" width="4.625" style="118" customWidth="1"/>
    <col min="9838" max="9838" width="17.625" style="118" customWidth="1"/>
    <col min="9839" max="9840" width="4.625" style="118" customWidth="1"/>
    <col min="9841" max="9841" width="17.625" style="118" customWidth="1"/>
    <col min="9842" max="9842" width="4.625" style="118" customWidth="1"/>
    <col min="9843" max="9843" width="0" style="118" hidden="1" customWidth="1"/>
    <col min="9844" max="9844" width="1" style="118" customWidth="1"/>
    <col min="9845" max="9845" width="6" style="118" customWidth="1"/>
    <col min="9846" max="9869" width="4.5" style="118" customWidth="1"/>
    <col min="9870" max="9871" width="4" style="118" customWidth="1"/>
    <col min="9872" max="9877" width="3.625" style="118" customWidth="1"/>
    <col min="9878" max="9881" width="5.875" style="118" customWidth="1"/>
    <col min="9882" max="9900" width="3.625" style="118" customWidth="1"/>
    <col min="9901" max="10082" width="8.75" style="118"/>
    <col min="10083" max="10083" width="4.25" style="118" customWidth="1"/>
    <col min="10084" max="10084" width="4.125" style="118" customWidth="1"/>
    <col min="10085" max="10085" width="17.625" style="118" customWidth="1"/>
    <col min="10086" max="10087" width="4.625" style="118" customWidth="1"/>
    <col min="10088" max="10088" width="17.625" style="118" customWidth="1"/>
    <col min="10089" max="10090" width="4.625" style="118" customWidth="1"/>
    <col min="10091" max="10091" width="17.625" style="118" customWidth="1"/>
    <col min="10092" max="10093" width="4.625" style="118" customWidth="1"/>
    <col min="10094" max="10094" width="17.625" style="118" customWidth="1"/>
    <col min="10095" max="10096" width="4.625" style="118" customWidth="1"/>
    <col min="10097" max="10097" width="17.625" style="118" customWidth="1"/>
    <col min="10098" max="10098" width="4.625" style="118" customWidth="1"/>
    <col min="10099" max="10099" width="0" style="118" hidden="1" customWidth="1"/>
    <col min="10100" max="10100" width="1" style="118" customWidth="1"/>
    <col min="10101" max="10101" width="6" style="118" customWidth="1"/>
    <col min="10102" max="10125" width="4.5" style="118" customWidth="1"/>
    <col min="10126" max="10127" width="4" style="118" customWidth="1"/>
    <col min="10128" max="10133" width="3.625" style="118" customWidth="1"/>
    <col min="10134" max="10137" width="5.875" style="118" customWidth="1"/>
    <col min="10138" max="10156" width="3.625" style="118" customWidth="1"/>
    <col min="10157" max="10338" width="8.75" style="118"/>
    <col min="10339" max="10339" width="4.25" style="118" customWidth="1"/>
    <col min="10340" max="10340" width="4.125" style="118" customWidth="1"/>
    <col min="10341" max="10341" width="17.625" style="118" customWidth="1"/>
    <col min="10342" max="10343" width="4.625" style="118" customWidth="1"/>
    <col min="10344" max="10344" width="17.625" style="118" customWidth="1"/>
    <col min="10345" max="10346" width="4.625" style="118" customWidth="1"/>
    <col min="10347" max="10347" width="17.625" style="118" customWidth="1"/>
    <col min="10348" max="10349" width="4.625" style="118" customWidth="1"/>
    <col min="10350" max="10350" width="17.625" style="118" customWidth="1"/>
    <col min="10351" max="10352" width="4.625" style="118" customWidth="1"/>
    <col min="10353" max="10353" width="17.625" style="118" customWidth="1"/>
    <col min="10354" max="10354" width="4.625" style="118" customWidth="1"/>
    <col min="10355" max="10355" width="0" style="118" hidden="1" customWidth="1"/>
    <col min="10356" max="10356" width="1" style="118" customWidth="1"/>
    <col min="10357" max="10357" width="6" style="118" customWidth="1"/>
    <col min="10358" max="10381" width="4.5" style="118" customWidth="1"/>
    <col min="10382" max="10383" width="4" style="118" customWidth="1"/>
    <col min="10384" max="10389" width="3.625" style="118" customWidth="1"/>
    <col min="10390" max="10393" width="5.875" style="118" customWidth="1"/>
    <col min="10394" max="10412" width="3.625" style="118" customWidth="1"/>
    <col min="10413" max="10594" width="8.75" style="118"/>
    <col min="10595" max="10595" width="4.25" style="118" customWidth="1"/>
    <col min="10596" max="10596" width="4.125" style="118" customWidth="1"/>
    <col min="10597" max="10597" width="17.625" style="118" customWidth="1"/>
    <col min="10598" max="10599" width="4.625" style="118" customWidth="1"/>
    <col min="10600" max="10600" width="17.625" style="118" customWidth="1"/>
    <col min="10601" max="10602" width="4.625" style="118" customWidth="1"/>
    <col min="10603" max="10603" width="17.625" style="118" customWidth="1"/>
    <col min="10604" max="10605" width="4.625" style="118" customWidth="1"/>
    <col min="10606" max="10606" width="17.625" style="118" customWidth="1"/>
    <col min="10607" max="10608" width="4.625" style="118" customWidth="1"/>
    <col min="10609" max="10609" width="17.625" style="118" customWidth="1"/>
    <col min="10610" max="10610" width="4.625" style="118" customWidth="1"/>
    <col min="10611" max="10611" width="0" style="118" hidden="1" customWidth="1"/>
    <col min="10612" max="10612" width="1" style="118" customWidth="1"/>
    <col min="10613" max="10613" width="6" style="118" customWidth="1"/>
    <col min="10614" max="10637" width="4.5" style="118" customWidth="1"/>
    <col min="10638" max="10639" width="4" style="118" customWidth="1"/>
    <col min="10640" max="10645" width="3.625" style="118" customWidth="1"/>
    <col min="10646" max="10649" width="5.875" style="118" customWidth="1"/>
    <col min="10650" max="10668" width="3.625" style="118" customWidth="1"/>
    <col min="10669" max="10850" width="8.75" style="118"/>
    <col min="10851" max="10851" width="4.25" style="118" customWidth="1"/>
    <col min="10852" max="10852" width="4.125" style="118" customWidth="1"/>
    <col min="10853" max="10853" width="17.625" style="118" customWidth="1"/>
    <col min="10854" max="10855" width="4.625" style="118" customWidth="1"/>
    <col min="10856" max="10856" width="17.625" style="118" customWidth="1"/>
    <col min="10857" max="10858" width="4.625" style="118" customWidth="1"/>
    <col min="10859" max="10859" width="17.625" style="118" customWidth="1"/>
    <col min="10860" max="10861" width="4.625" style="118" customWidth="1"/>
    <col min="10862" max="10862" width="17.625" style="118" customWidth="1"/>
    <col min="10863" max="10864" width="4.625" style="118" customWidth="1"/>
    <col min="10865" max="10865" width="17.625" style="118" customWidth="1"/>
    <col min="10866" max="10866" width="4.625" style="118" customWidth="1"/>
    <col min="10867" max="10867" width="0" style="118" hidden="1" customWidth="1"/>
    <col min="10868" max="10868" width="1" style="118" customWidth="1"/>
    <col min="10869" max="10869" width="6" style="118" customWidth="1"/>
    <col min="10870" max="10893" width="4.5" style="118" customWidth="1"/>
    <col min="10894" max="10895" width="4" style="118" customWidth="1"/>
    <col min="10896" max="10901" width="3.625" style="118" customWidth="1"/>
    <col min="10902" max="10905" width="5.875" style="118" customWidth="1"/>
    <col min="10906" max="10924" width="3.625" style="118" customWidth="1"/>
    <col min="10925" max="11106" width="8.75" style="118"/>
    <col min="11107" max="11107" width="4.25" style="118" customWidth="1"/>
    <col min="11108" max="11108" width="4.125" style="118" customWidth="1"/>
    <col min="11109" max="11109" width="17.625" style="118" customWidth="1"/>
    <col min="11110" max="11111" width="4.625" style="118" customWidth="1"/>
    <col min="11112" max="11112" width="17.625" style="118" customWidth="1"/>
    <col min="11113" max="11114" width="4.625" style="118" customWidth="1"/>
    <col min="11115" max="11115" width="17.625" style="118" customWidth="1"/>
    <col min="11116" max="11117" width="4.625" style="118" customWidth="1"/>
    <col min="11118" max="11118" width="17.625" style="118" customWidth="1"/>
    <col min="11119" max="11120" width="4.625" style="118" customWidth="1"/>
    <col min="11121" max="11121" width="17.625" style="118" customWidth="1"/>
    <col min="11122" max="11122" width="4.625" style="118" customWidth="1"/>
    <col min="11123" max="11123" width="0" style="118" hidden="1" customWidth="1"/>
    <col min="11124" max="11124" width="1" style="118" customWidth="1"/>
    <col min="11125" max="11125" width="6" style="118" customWidth="1"/>
    <col min="11126" max="11149" width="4.5" style="118" customWidth="1"/>
    <col min="11150" max="11151" width="4" style="118" customWidth="1"/>
    <col min="11152" max="11157" width="3.625" style="118" customWidth="1"/>
    <col min="11158" max="11161" width="5.875" style="118" customWidth="1"/>
    <col min="11162" max="11180" width="3.625" style="118" customWidth="1"/>
    <col min="11181" max="11362" width="8.75" style="118"/>
    <col min="11363" max="11363" width="4.25" style="118" customWidth="1"/>
    <col min="11364" max="11364" width="4.125" style="118" customWidth="1"/>
    <col min="11365" max="11365" width="17.625" style="118" customWidth="1"/>
    <col min="11366" max="11367" width="4.625" style="118" customWidth="1"/>
    <col min="11368" max="11368" width="17.625" style="118" customWidth="1"/>
    <col min="11369" max="11370" width="4.625" style="118" customWidth="1"/>
    <col min="11371" max="11371" width="17.625" style="118" customWidth="1"/>
    <col min="11372" max="11373" width="4.625" style="118" customWidth="1"/>
    <col min="11374" max="11374" width="17.625" style="118" customWidth="1"/>
    <col min="11375" max="11376" width="4.625" style="118" customWidth="1"/>
    <col min="11377" max="11377" width="17.625" style="118" customWidth="1"/>
    <col min="11378" max="11378" width="4.625" style="118" customWidth="1"/>
    <col min="11379" max="11379" width="0" style="118" hidden="1" customWidth="1"/>
    <col min="11380" max="11380" width="1" style="118" customWidth="1"/>
    <col min="11381" max="11381" width="6" style="118" customWidth="1"/>
    <col min="11382" max="11405" width="4.5" style="118" customWidth="1"/>
    <col min="11406" max="11407" width="4" style="118" customWidth="1"/>
    <col min="11408" max="11413" width="3.625" style="118" customWidth="1"/>
    <col min="11414" max="11417" width="5.875" style="118" customWidth="1"/>
    <col min="11418" max="11436" width="3.625" style="118" customWidth="1"/>
    <col min="11437" max="11618" width="8.75" style="118"/>
    <col min="11619" max="11619" width="4.25" style="118" customWidth="1"/>
    <col min="11620" max="11620" width="4.125" style="118" customWidth="1"/>
    <col min="11621" max="11621" width="17.625" style="118" customWidth="1"/>
    <col min="11622" max="11623" width="4.625" style="118" customWidth="1"/>
    <col min="11624" max="11624" width="17.625" style="118" customWidth="1"/>
    <col min="11625" max="11626" width="4.625" style="118" customWidth="1"/>
    <col min="11627" max="11627" width="17.625" style="118" customWidth="1"/>
    <col min="11628" max="11629" width="4.625" style="118" customWidth="1"/>
    <col min="11630" max="11630" width="17.625" style="118" customWidth="1"/>
    <col min="11631" max="11632" width="4.625" style="118" customWidth="1"/>
    <col min="11633" max="11633" width="17.625" style="118" customWidth="1"/>
    <col min="11634" max="11634" width="4.625" style="118" customWidth="1"/>
    <col min="11635" max="11635" width="0" style="118" hidden="1" customWidth="1"/>
    <col min="11636" max="11636" width="1" style="118" customWidth="1"/>
    <col min="11637" max="11637" width="6" style="118" customWidth="1"/>
    <col min="11638" max="11661" width="4.5" style="118" customWidth="1"/>
    <col min="11662" max="11663" width="4" style="118" customWidth="1"/>
    <col min="11664" max="11669" width="3.625" style="118" customWidth="1"/>
    <col min="11670" max="11673" width="5.875" style="118" customWidth="1"/>
    <col min="11674" max="11692" width="3.625" style="118" customWidth="1"/>
    <col min="11693" max="11874" width="8.75" style="118"/>
    <col min="11875" max="11875" width="4.25" style="118" customWidth="1"/>
    <col min="11876" max="11876" width="4.125" style="118" customWidth="1"/>
    <col min="11877" max="11877" width="17.625" style="118" customWidth="1"/>
    <col min="11878" max="11879" width="4.625" style="118" customWidth="1"/>
    <col min="11880" max="11880" width="17.625" style="118" customWidth="1"/>
    <col min="11881" max="11882" width="4.625" style="118" customWidth="1"/>
    <col min="11883" max="11883" width="17.625" style="118" customWidth="1"/>
    <col min="11884" max="11885" width="4.625" style="118" customWidth="1"/>
    <col min="11886" max="11886" width="17.625" style="118" customWidth="1"/>
    <col min="11887" max="11888" width="4.625" style="118" customWidth="1"/>
    <col min="11889" max="11889" width="17.625" style="118" customWidth="1"/>
    <col min="11890" max="11890" width="4.625" style="118" customWidth="1"/>
    <col min="11891" max="11891" width="0" style="118" hidden="1" customWidth="1"/>
    <col min="11892" max="11892" width="1" style="118" customWidth="1"/>
    <col min="11893" max="11893" width="6" style="118" customWidth="1"/>
    <col min="11894" max="11917" width="4.5" style="118" customWidth="1"/>
    <col min="11918" max="11919" width="4" style="118" customWidth="1"/>
    <col min="11920" max="11925" width="3.625" style="118" customWidth="1"/>
    <col min="11926" max="11929" width="5.875" style="118" customWidth="1"/>
    <col min="11930" max="11948" width="3.625" style="118" customWidth="1"/>
    <col min="11949" max="12130" width="8.75" style="118"/>
    <col min="12131" max="12131" width="4.25" style="118" customWidth="1"/>
    <col min="12132" max="12132" width="4.125" style="118" customWidth="1"/>
    <col min="12133" max="12133" width="17.625" style="118" customWidth="1"/>
    <col min="12134" max="12135" width="4.625" style="118" customWidth="1"/>
    <col min="12136" max="12136" width="17.625" style="118" customWidth="1"/>
    <col min="12137" max="12138" width="4.625" style="118" customWidth="1"/>
    <col min="12139" max="12139" width="17.625" style="118" customWidth="1"/>
    <col min="12140" max="12141" width="4.625" style="118" customWidth="1"/>
    <col min="12142" max="12142" width="17.625" style="118" customWidth="1"/>
    <col min="12143" max="12144" width="4.625" style="118" customWidth="1"/>
    <col min="12145" max="12145" width="17.625" style="118" customWidth="1"/>
    <col min="12146" max="12146" width="4.625" style="118" customWidth="1"/>
    <col min="12147" max="12147" width="0" style="118" hidden="1" customWidth="1"/>
    <col min="12148" max="12148" width="1" style="118" customWidth="1"/>
    <col min="12149" max="12149" width="6" style="118" customWidth="1"/>
    <col min="12150" max="12173" width="4.5" style="118" customWidth="1"/>
    <col min="12174" max="12175" width="4" style="118" customWidth="1"/>
    <col min="12176" max="12181" width="3.625" style="118" customWidth="1"/>
    <col min="12182" max="12185" width="5.875" style="118" customWidth="1"/>
    <col min="12186" max="12204" width="3.625" style="118" customWidth="1"/>
    <col min="12205" max="12386" width="8.75" style="118"/>
    <col min="12387" max="12387" width="4.25" style="118" customWidth="1"/>
    <col min="12388" max="12388" width="4.125" style="118" customWidth="1"/>
    <col min="12389" max="12389" width="17.625" style="118" customWidth="1"/>
    <col min="12390" max="12391" width="4.625" style="118" customWidth="1"/>
    <col min="12392" max="12392" width="17.625" style="118" customWidth="1"/>
    <col min="12393" max="12394" width="4.625" style="118" customWidth="1"/>
    <col min="12395" max="12395" width="17.625" style="118" customWidth="1"/>
    <col min="12396" max="12397" width="4.625" style="118" customWidth="1"/>
    <col min="12398" max="12398" width="17.625" style="118" customWidth="1"/>
    <col min="12399" max="12400" width="4.625" style="118" customWidth="1"/>
    <col min="12401" max="12401" width="17.625" style="118" customWidth="1"/>
    <col min="12402" max="12402" width="4.625" style="118" customWidth="1"/>
    <col min="12403" max="12403" width="0" style="118" hidden="1" customWidth="1"/>
    <col min="12404" max="12404" width="1" style="118" customWidth="1"/>
    <col min="12405" max="12405" width="6" style="118" customWidth="1"/>
    <col min="12406" max="12429" width="4.5" style="118" customWidth="1"/>
    <col min="12430" max="12431" width="4" style="118" customWidth="1"/>
    <col min="12432" max="12437" width="3.625" style="118" customWidth="1"/>
    <col min="12438" max="12441" width="5.875" style="118" customWidth="1"/>
    <col min="12442" max="12460" width="3.625" style="118" customWidth="1"/>
    <col min="12461" max="12642" width="8.75" style="118"/>
    <col min="12643" max="12643" width="4.25" style="118" customWidth="1"/>
    <col min="12644" max="12644" width="4.125" style="118" customWidth="1"/>
    <col min="12645" max="12645" width="17.625" style="118" customWidth="1"/>
    <col min="12646" max="12647" width="4.625" style="118" customWidth="1"/>
    <col min="12648" max="12648" width="17.625" style="118" customWidth="1"/>
    <col min="12649" max="12650" width="4.625" style="118" customWidth="1"/>
    <col min="12651" max="12651" width="17.625" style="118" customWidth="1"/>
    <col min="12652" max="12653" width="4.625" style="118" customWidth="1"/>
    <col min="12654" max="12654" width="17.625" style="118" customWidth="1"/>
    <col min="12655" max="12656" width="4.625" style="118" customWidth="1"/>
    <col min="12657" max="12657" width="17.625" style="118" customWidth="1"/>
    <col min="12658" max="12658" width="4.625" style="118" customWidth="1"/>
    <col min="12659" max="12659" width="0" style="118" hidden="1" customWidth="1"/>
    <col min="12660" max="12660" width="1" style="118" customWidth="1"/>
    <col min="12661" max="12661" width="6" style="118" customWidth="1"/>
    <col min="12662" max="12685" width="4.5" style="118" customWidth="1"/>
    <col min="12686" max="12687" width="4" style="118" customWidth="1"/>
    <col min="12688" max="12693" width="3.625" style="118" customWidth="1"/>
    <col min="12694" max="12697" width="5.875" style="118" customWidth="1"/>
    <col min="12698" max="12716" width="3.625" style="118" customWidth="1"/>
    <col min="12717" max="12898" width="8.75" style="118"/>
    <col min="12899" max="12899" width="4.25" style="118" customWidth="1"/>
    <col min="12900" max="12900" width="4.125" style="118" customWidth="1"/>
    <col min="12901" max="12901" width="17.625" style="118" customWidth="1"/>
    <col min="12902" max="12903" width="4.625" style="118" customWidth="1"/>
    <col min="12904" max="12904" width="17.625" style="118" customWidth="1"/>
    <col min="12905" max="12906" width="4.625" style="118" customWidth="1"/>
    <col min="12907" max="12907" width="17.625" style="118" customWidth="1"/>
    <col min="12908" max="12909" width="4.625" style="118" customWidth="1"/>
    <col min="12910" max="12910" width="17.625" style="118" customWidth="1"/>
    <col min="12911" max="12912" width="4.625" style="118" customWidth="1"/>
    <col min="12913" max="12913" width="17.625" style="118" customWidth="1"/>
    <col min="12914" max="12914" width="4.625" style="118" customWidth="1"/>
    <col min="12915" max="12915" width="0" style="118" hidden="1" customWidth="1"/>
    <col min="12916" max="12916" width="1" style="118" customWidth="1"/>
    <col min="12917" max="12917" width="6" style="118" customWidth="1"/>
    <col min="12918" max="12941" width="4.5" style="118" customWidth="1"/>
    <col min="12942" max="12943" width="4" style="118" customWidth="1"/>
    <col min="12944" max="12949" width="3.625" style="118" customWidth="1"/>
    <col min="12950" max="12953" width="5.875" style="118" customWidth="1"/>
    <col min="12954" max="12972" width="3.625" style="118" customWidth="1"/>
    <col min="12973" max="13154" width="8.75" style="118"/>
    <col min="13155" max="13155" width="4.25" style="118" customWidth="1"/>
    <col min="13156" max="13156" width="4.125" style="118" customWidth="1"/>
    <col min="13157" max="13157" width="17.625" style="118" customWidth="1"/>
    <col min="13158" max="13159" width="4.625" style="118" customWidth="1"/>
    <col min="13160" max="13160" width="17.625" style="118" customWidth="1"/>
    <col min="13161" max="13162" width="4.625" style="118" customWidth="1"/>
    <col min="13163" max="13163" width="17.625" style="118" customWidth="1"/>
    <col min="13164" max="13165" width="4.625" style="118" customWidth="1"/>
    <col min="13166" max="13166" width="17.625" style="118" customWidth="1"/>
    <col min="13167" max="13168" width="4.625" style="118" customWidth="1"/>
    <col min="13169" max="13169" width="17.625" style="118" customWidth="1"/>
    <col min="13170" max="13170" width="4.625" style="118" customWidth="1"/>
    <col min="13171" max="13171" width="0" style="118" hidden="1" customWidth="1"/>
    <col min="13172" max="13172" width="1" style="118" customWidth="1"/>
    <col min="13173" max="13173" width="6" style="118" customWidth="1"/>
    <col min="13174" max="13197" width="4.5" style="118" customWidth="1"/>
    <col min="13198" max="13199" width="4" style="118" customWidth="1"/>
    <col min="13200" max="13205" width="3.625" style="118" customWidth="1"/>
    <col min="13206" max="13209" width="5.875" style="118" customWidth="1"/>
    <col min="13210" max="13228" width="3.625" style="118" customWidth="1"/>
    <col min="13229" max="13410" width="8.75" style="118"/>
    <col min="13411" max="13411" width="4.25" style="118" customWidth="1"/>
    <col min="13412" max="13412" width="4.125" style="118" customWidth="1"/>
    <col min="13413" max="13413" width="17.625" style="118" customWidth="1"/>
    <col min="13414" max="13415" width="4.625" style="118" customWidth="1"/>
    <col min="13416" max="13416" width="17.625" style="118" customWidth="1"/>
    <col min="13417" max="13418" width="4.625" style="118" customWidth="1"/>
    <col min="13419" max="13419" width="17.625" style="118" customWidth="1"/>
    <col min="13420" max="13421" width="4.625" style="118" customWidth="1"/>
    <col min="13422" max="13422" width="17.625" style="118" customWidth="1"/>
    <col min="13423" max="13424" width="4.625" style="118" customWidth="1"/>
    <col min="13425" max="13425" width="17.625" style="118" customWidth="1"/>
    <col min="13426" max="13426" width="4.625" style="118" customWidth="1"/>
    <col min="13427" max="13427" width="0" style="118" hidden="1" customWidth="1"/>
    <col min="13428" max="13428" width="1" style="118" customWidth="1"/>
    <col min="13429" max="13429" width="6" style="118" customWidth="1"/>
    <col min="13430" max="13453" width="4.5" style="118" customWidth="1"/>
    <col min="13454" max="13455" width="4" style="118" customWidth="1"/>
    <col min="13456" max="13461" width="3.625" style="118" customWidth="1"/>
    <col min="13462" max="13465" width="5.875" style="118" customWidth="1"/>
    <col min="13466" max="13484" width="3.625" style="118" customWidth="1"/>
    <col min="13485" max="13666" width="8.75" style="118"/>
    <col min="13667" max="13667" width="4.25" style="118" customWidth="1"/>
    <col min="13668" max="13668" width="4.125" style="118" customWidth="1"/>
    <col min="13669" max="13669" width="17.625" style="118" customWidth="1"/>
    <col min="13670" max="13671" width="4.625" style="118" customWidth="1"/>
    <col min="13672" max="13672" width="17.625" style="118" customWidth="1"/>
    <col min="13673" max="13674" width="4.625" style="118" customWidth="1"/>
    <col min="13675" max="13675" width="17.625" style="118" customWidth="1"/>
    <col min="13676" max="13677" width="4.625" style="118" customWidth="1"/>
    <col min="13678" max="13678" width="17.625" style="118" customWidth="1"/>
    <col min="13679" max="13680" width="4.625" style="118" customWidth="1"/>
    <col min="13681" max="13681" width="17.625" style="118" customWidth="1"/>
    <col min="13682" max="13682" width="4.625" style="118" customWidth="1"/>
    <col min="13683" max="13683" width="0" style="118" hidden="1" customWidth="1"/>
    <col min="13684" max="13684" width="1" style="118" customWidth="1"/>
    <col min="13685" max="13685" width="6" style="118" customWidth="1"/>
    <col min="13686" max="13709" width="4.5" style="118" customWidth="1"/>
    <col min="13710" max="13711" width="4" style="118" customWidth="1"/>
    <col min="13712" max="13717" width="3.625" style="118" customWidth="1"/>
    <col min="13718" max="13721" width="5.875" style="118" customWidth="1"/>
    <col min="13722" max="13740" width="3.625" style="118" customWidth="1"/>
    <col min="13741" max="13922" width="8.75" style="118"/>
    <col min="13923" max="13923" width="4.25" style="118" customWidth="1"/>
    <col min="13924" max="13924" width="4.125" style="118" customWidth="1"/>
    <col min="13925" max="13925" width="17.625" style="118" customWidth="1"/>
    <col min="13926" max="13927" width="4.625" style="118" customWidth="1"/>
    <col min="13928" max="13928" width="17.625" style="118" customWidth="1"/>
    <col min="13929" max="13930" width="4.625" style="118" customWidth="1"/>
    <col min="13931" max="13931" width="17.625" style="118" customWidth="1"/>
    <col min="13932" max="13933" width="4.625" style="118" customWidth="1"/>
    <col min="13934" max="13934" width="17.625" style="118" customWidth="1"/>
    <col min="13935" max="13936" width="4.625" style="118" customWidth="1"/>
    <col min="13937" max="13937" width="17.625" style="118" customWidth="1"/>
    <col min="13938" max="13938" width="4.625" style="118" customWidth="1"/>
    <col min="13939" max="13939" width="0" style="118" hidden="1" customWidth="1"/>
    <col min="13940" max="13940" width="1" style="118" customWidth="1"/>
    <col min="13941" max="13941" width="6" style="118" customWidth="1"/>
    <col min="13942" max="13965" width="4.5" style="118" customWidth="1"/>
    <col min="13966" max="13967" width="4" style="118" customWidth="1"/>
    <col min="13968" max="13973" width="3.625" style="118" customWidth="1"/>
    <col min="13974" max="13977" width="5.875" style="118" customWidth="1"/>
    <col min="13978" max="13996" width="3.625" style="118" customWidth="1"/>
    <col min="13997" max="14178" width="8.75" style="118"/>
    <col min="14179" max="14179" width="4.25" style="118" customWidth="1"/>
    <col min="14180" max="14180" width="4.125" style="118" customWidth="1"/>
    <col min="14181" max="14181" width="17.625" style="118" customWidth="1"/>
    <col min="14182" max="14183" width="4.625" style="118" customWidth="1"/>
    <col min="14184" max="14184" width="17.625" style="118" customWidth="1"/>
    <col min="14185" max="14186" width="4.625" style="118" customWidth="1"/>
    <col min="14187" max="14187" width="17.625" style="118" customWidth="1"/>
    <col min="14188" max="14189" width="4.625" style="118" customWidth="1"/>
    <col min="14190" max="14190" width="17.625" style="118" customWidth="1"/>
    <col min="14191" max="14192" width="4.625" style="118" customWidth="1"/>
    <col min="14193" max="14193" width="17.625" style="118" customWidth="1"/>
    <col min="14194" max="14194" width="4.625" style="118" customWidth="1"/>
    <col min="14195" max="14195" width="0" style="118" hidden="1" customWidth="1"/>
    <col min="14196" max="14196" width="1" style="118" customWidth="1"/>
    <col min="14197" max="14197" width="6" style="118" customWidth="1"/>
    <col min="14198" max="14221" width="4.5" style="118" customWidth="1"/>
    <col min="14222" max="14223" width="4" style="118" customWidth="1"/>
    <col min="14224" max="14229" width="3.625" style="118" customWidth="1"/>
    <col min="14230" max="14233" width="5.875" style="118" customWidth="1"/>
    <col min="14234" max="14252" width="3.625" style="118" customWidth="1"/>
    <col min="14253" max="14434" width="8.75" style="118"/>
    <col min="14435" max="14435" width="4.25" style="118" customWidth="1"/>
    <col min="14436" max="14436" width="4.125" style="118" customWidth="1"/>
    <col min="14437" max="14437" width="17.625" style="118" customWidth="1"/>
    <col min="14438" max="14439" width="4.625" style="118" customWidth="1"/>
    <col min="14440" max="14440" width="17.625" style="118" customWidth="1"/>
    <col min="14441" max="14442" width="4.625" style="118" customWidth="1"/>
    <col min="14443" max="14443" width="17.625" style="118" customWidth="1"/>
    <col min="14444" max="14445" width="4.625" style="118" customWidth="1"/>
    <col min="14446" max="14446" width="17.625" style="118" customWidth="1"/>
    <col min="14447" max="14448" width="4.625" style="118" customWidth="1"/>
    <col min="14449" max="14449" width="17.625" style="118" customWidth="1"/>
    <col min="14450" max="14450" width="4.625" style="118" customWidth="1"/>
    <col min="14451" max="14451" width="0" style="118" hidden="1" customWidth="1"/>
    <col min="14452" max="14452" width="1" style="118" customWidth="1"/>
    <col min="14453" max="14453" width="6" style="118" customWidth="1"/>
    <col min="14454" max="14477" width="4.5" style="118" customWidth="1"/>
    <col min="14478" max="14479" width="4" style="118" customWidth="1"/>
    <col min="14480" max="14485" width="3.625" style="118" customWidth="1"/>
    <col min="14486" max="14489" width="5.875" style="118" customWidth="1"/>
    <col min="14490" max="14508" width="3.625" style="118" customWidth="1"/>
    <col min="14509" max="14690" width="8.75" style="118"/>
    <col min="14691" max="14691" width="4.25" style="118" customWidth="1"/>
    <col min="14692" max="14692" width="4.125" style="118" customWidth="1"/>
    <col min="14693" max="14693" width="17.625" style="118" customWidth="1"/>
    <col min="14694" max="14695" width="4.625" style="118" customWidth="1"/>
    <col min="14696" max="14696" width="17.625" style="118" customWidth="1"/>
    <col min="14697" max="14698" width="4.625" style="118" customWidth="1"/>
    <col min="14699" max="14699" width="17.625" style="118" customWidth="1"/>
    <col min="14700" max="14701" width="4.625" style="118" customWidth="1"/>
    <col min="14702" max="14702" width="17.625" style="118" customWidth="1"/>
    <col min="14703" max="14704" width="4.625" style="118" customWidth="1"/>
    <col min="14705" max="14705" width="17.625" style="118" customWidth="1"/>
    <col min="14706" max="14706" width="4.625" style="118" customWidth="1"/>
    <col min="14707" max="14707" width="0" style="118" hidden="1" customWidth="1"/>
    <col min="14708" max="14708" width="1" style="118" customWidth="1"/>
    <col min="14709" max="14709" width="6" style="118" customWidth="1"/>
    <col min="14710" max="14733" width="4.5" style="118" customWidth="1"/>
    <col min="14734" max="14735" width="4" style="118" customWidth="1"/>
    <col min="14736" max="14741" width="3.625" style="118" customWidth="1"/>
    <col min="14742" max="14745" width="5.875" style="118" customWidth="1"/>
    <col min="14746" max="14764" width="3.625" style="118" customWidth="1"/>
    <col min="14765" max="14946" width="8.75" style="118"/>
    <col min="14947" max="14947" width="4.25" style="118" customWidth="1"/>
    <col min="14948" max="14948" width="4.125" style="118" customWidth="1"/>
    <col min="14949" max="14949" width="17.625" style="118" customWidth="1"/>
    <col min="14950" max="14951" width="4.625" style="118" customWidth="1"/>
    <col min="14952" max="14952" width="17.625" style="118" customWidth="1"/>
    <col min="14953" max="14954" width="4.625" style="118" customWidth="1"/>
    <col min="14955" max="14955" width="17.625" style="118" customWidth="1"/>
    <col min="14956" max="14957" width="4.625" style="118" customWidth="1"/>
    <col min="14958" max="14958" width="17.625" style="118" customWidth="1"/>
    <col min="14959" max="14960" width="4.625" style="118" customWidth="1"/>
    <col min="14961" max="14961" width="17.625" style="118" customWidth="1"/>
    <col min="14962" max="14962" width="4.625" style="118" customWidth="1"/>
    <col min="14963" max="14963" width="0" style="118" hidden="1" customWidth="1"/>
    <col min="14964" max="14964" width="1" style="118" customWidth="1"/>
    <col min="14965" max="14965" width="6" style="118" customWidth="1"/>
    <col min="14966" max="14989" width="4.5" style="118" customWidth="1"/>
    <col min="14990" max="14991" width="4" style="118" customWidth="1"/>
    <col min="14992" max="14997" width="3.625" style="118" customWidth="1"/>
    <col min="14998" max="15001" width="5.875" style="118" customWidth="1"/>
    <col min="15002" max="15020" width="3.625" style="118" customWidth="1"/>
    <col min="15021" max="15202" width="8.75" style="118"/>
    <col min="15203" max="15203" width="4.25" style="118" customWidth="1"/>
    <col min="15204" max="15204" width="4.125" style="118" customWidth="1"/>
    <col min="15205" max="15205" width="17.625" style="118" customWidth="1"/>
    <col min="15206" max="15207" width="4.625" style="118" customWidth="1"/>
    <col min="15208" max="15208" width="17.625" style="118" customWidth="1"/>
    <col min="15209" max="15210" width="4.625" style="118" customWidth="1"/>
    <col min="15211" max="15211" width="17.625" style="118" customWidth="1"/>
    <col min="15212" max="15213" width="4.625" style="118" customWidth="1"/>
    <col min="15214" max="15214" width="17.625" style="118" customWidth="1"/>
    <col min="15215" max="15216" width="4.625" style="118" customWidth="1"/>
    <col min="15217" max="15217" width="17.625" style="118" customWidth="1"/>
    <col min="15218" max="15218" width="4.625" style="118" customWidth="1"/>
    <col min="15219" max="15219" width="0" style="118" hidden="1" customWidth="1"/>
    <col min="15220" max="15220" width="1" style="118" customWidth="1"/>
    <col min="15221" max="15221" width="6" style="118" customWidth="1"/>
    <col min="15222" max="15245" width="4.5" style="118" customWidth="1"/>
    <col min="15246" max="15247" width="4" style="118" customWidth="1"/>
    <col min="15248" max="15253" width="3.625" style="118" customWidth="1"/>
    <col min="15254" max="15257" width="5.875" style="118" customWidth="1"/>
    <col min="15258" max="15276" width="3.625" style="118" customWidth="1"/>
    <col min="15277" max="15458" width="8.75" style="118"/>
    <col min="15459" max="15459" width="4.25" style="118" customWidth="1"/>
    <col min="15460" max="15460" width="4.125" style="118" customWidth="1"/>
    <col min="15461" max="15461" width="17.625" style="118" customWidth="1"/>
    <col min="15462" max="15463" width="4.625" style="118" customWidth="1"/>
    <col min="15464" max="15464" width="17.625" style="118" customWidth="1"/>
    <col min="15465" max="15466" width="4.625" style="118" customWidth="1"/>
    <col min="15467" max="15467" width="17.625" style="118" customWidth="1"/>
    <col min="15468" max="15469" width="4.625" style="118" customWidth="1"/>
    <col min="15470" max="15470" width="17.625" style="118" customWidth="1"/>
    <col min="15471" max="15472" width="4.625" style="118" customWidth="1"/>
    <col min="15473" max="15473" width="17.625" style="118" customWidth="1"/>
    <col min="15474" max="15474" width="4.625" style="118" customWidth="1"/>
    <col min="15475" max="15475" width="0" style="118" hidden="1" customWidth="1"/>
    <col min="15476" max="15476" width="1" style="118" customWidth="1"/>
    <col min="15477" max="15477" width="6" style="118" customWidth="1"/>
    <col min="15478" max="15501" width="4.5" style="118" customWidth="1"/>
    <col min="15502" max="15503" width="4" style="118" customWidth="1"/>
    <col min="15504" max="15509" width="3.625" style="118" customWidth="1"/>
    <col min="15510" max="15513" width="5.875" style="118" customWidth="1"/>
    <col min="15514" max="15532" width="3.625" style="118" customWidth="1"/>
    <col min="15533" max="15714" width="8.75" style="118"/>
    <col min="15715" max="15715" width="4.25" style="118" customWidth="1"/>
    <col min="15716" max="15716" width="4.125" style="118" customWidth="1"/>
    <col min="15717" max="15717" width="17.625" style="118" customWidth="1"/>
    <col min="15718" max="15719" width="4.625" style="118" customWidth="1"/>
    <col min="15720" max="15720" width="17.625" style="118" customWidth="1"/>
    <col min="15721" max="15722" width="4.625" style="118" customWidth="1"/>
    <col min="15723" max="15723" width="17.625" style="118" customWidth="1"/>
    <col min="15724" max="15725" width="4.625" style="118" customWidth="1"/>
    <col min="15726" max="15726" width="17.625" style="118" customWidth="1"/>
    <col min="15727" max="15728" width="4.625" style="118" customWidth="1"/>
    <col min="15729" max="15729" width="17.625" style="118" customWidth="1"/>
    <col min="15730" max="15730" width="4.625" style="118" customWidth="1"/>
    <col min="15731" max="15731" width="0" style="118" hidden="1" customWidth="1"/>
    <col min="15732" max="15732" width="1" style="118" customWidth="1"/>
    <col min="15733" max="15733" width="6" style="118" customWidth="1"/>
    <col min="15734" max="15757" width="4.5" style="118" customWidth="1"/>
    <col min="15758" max="15759" width="4" style="118" customWidth="1"/>
    <col min="15760" max="15765" width="3.625" style="118" customWidth="1"/>
    <col min="15766" max="15769" width="5.875" style="118" customWidth="1"/>
    <col min="15770" max="15788" width="3.625" style="118" customWidth="1"/>
    <col min="15789" max="15970" width="8.75" style="118"/>
    <col min="15971" max="15971" width="4.25" style="118" customWidth="1"/>
    <col min="15972" max="15972" width="4.125" style="118" customWidth="1"/>
    <col min="15973" max="15973" width="17.625" style="118" customWidth="1"/>
    <col min="15974" max="15975" width="4.625" style="118" customWidth="1"/>
    <col min="15976" max="15976" width="17.625" style="118" customWidth="1"/>
    <col min="15977" max="15978" width="4.625" style="118" customWidth="1"/>
    <col min="15979" max="15979" width="17.625" style="118" customWidth="1"/>
    <col min="15980" max="15981" width="4.625" style="118" customWidth="1"/>
    <col min="15982" max="15982" width="17.625" style="118" customWidth="1"/>
    <col min="15983" max="15984" width="4.625" style="118" customWidth="1"/>
    <col min="15985" max="15985" width="17.625" style="118" customWidth="1"/>
    <col min="15986" max="15986" width="4.625" style="118" customWidth="1"/>
    <col min="15987" max="15987" width="0" style="118" hidden="1" customWidth="1"/>
    <col min="15988" max="15988" width="1" style="118" customWidth="1"/>
    <col min="15989" max="15989" width="6" style="118" customWidth="1"/>
    <col min="15990" max="16013" width="4.5" style="118" customWidth="1"/>
    <col min="16014" max="16015" width="4" style="118" customWidth="1"/>
    <col min="16016" max="16021" width="3.625" style="118" customWidth="1"/>
    <col min="16022" max="16025" width="5.875" style="118" customWidth="1"/>
    <col min="16026" max="16044" width="3.625" style="118" customWidth="1"/>
    <col min="16045" max="16384" width="8.75" style="118"/>
  </cols>
  <sheetData>
    <row r="1" spans="1:10" ht="43.5" customHeight="1" x14ac:dyDescent="0.15">
      <c r="A1" t="s">
        <v>231</v>
      </c>
      <c r="B1" s="117"/>
      <c r="C1" s="117"/>
      <c r="D1" s="130">
        <f>COUNTA(A5:J15)</f>
        <v>0</v>
      </c>
      <c r="E1" s="131" t="s">
        <v>41</v>
      </c>
    </row>
    <row r="2" spans="1:10" ht="43.5" customHeight="1" thickBot="1" x14ac:dyDescent="0.2">
      <c r="A2" s="119" t="s">
        <v>66</v>
      </c>
      <c r="I2" s="132"/>
    </row>
    <row r="3" spans="1:10" ht="43.5" customHeight="1" thickBot="1" x14ac:dyDescent="0.2">
      <c r="A3" s="133" t="s">
        <v>67</v>
      </c>
      <c r="B3" s="134" t="s">
        <v>68</v>
      </c>
      <c r="C3" s="134" t="s">
        <v>69</v>
      </c>
      <c r="D3" s="134" t="s">
        <v>70</v>
      </c>
      <c r="E3" s="134" t="s">
        <v>71</v>
      </c>
      <c r="F3" s="135" t="s">
        <v>72</v>
      </c>
    </row>
    <row r="4" spans="1:10" ht="43.5" customHeight="1" x14ac:dyDescent="0.15">
      <c r="I4" s="132"/>
    </row>
    <row r="5" spans="1:10" ht="43.5" customHeight="1" x14ac:dyDescent="0.15">
      <c r="A5" s="10"/>
      <c r="B5" s="10"/>
      <c r="C5" s="10"/>
      <c r="D5" s="10"/>
      <c r="E5" s="10"/>
      <c r="F5" s="10"/>
      <c r="G5" s="10"/>
      <c r="H5" s="10"/>
      <c r="I5" s="10"/>
      <c r="J5" s="10"/>
    </row>
    <row r="6" spans="1:10" ht="43.5" customHeight="1" x14ac:dyDescent="0.15">
      <c r="A6" s="10"/>
      <c r="B6" s="10"/>
      <c r="C6" s="10"/>
      <c r="D6" s="10"/>
      <c r="E6" s="10"/>
      <c r="F6" s="10"/>
      <c r="G6" s="10"/>
      <c r="H6" s="10"/>
      <c r="I6" s="10"/>
      <c r="J6" s="10"/>
    </row>
    <row r="7" spans="1:10" ht="43.5" customHeight="1" x14ac:dyDescent="0.15">
      <c r="A7" s="10"/>
      <c r="B7" s="10"/>
      <c r="C7" s="10"/>
      <c r="D7" s="10"/>
      <c r="E7" s="10"/>
      <c r="F7" s="10"/>
      <c r="G7" s="10"/>
      <c r="H7" s="10"/>
      <c r="I7" s="10"/>
      <c r="J7" s="10"/>
    </row>
    <row r="8" spans="1:10" ht="43.5" customHeight="1" x14ac:dyDescent="0.15">
      <c r="A8" s="10"/>
      <c r="B8" s="10"/>
      <c r="C8" s="10"/>
      <c r="D8" s="10"/>
      <c r="E8" s="10"/>
      <c r="F8" s="11"/>
      <c r="G8" s="11"/>
      <c r="H8" s="11"/>
      <c r="I8" s="11"/>
      <c r="J8" s="11"/>
    </row>
    <row r="9" spans="1:10" ht="43.5" customHeight="1" x14ac:dyDescent="0.15">
      <c r="A9" s="11"/>
      <c r="B9" s="11"/>
      <c r="C9" s="11"/>
      <c r="D9" s="10"/>
      <c r="E9" s="10"/>
      <c r="F9" s="10"/>
      <c r="G9" s="10"/>
      <c r="H9" s="10"/>
      <c r="I9" s="10"/>
      <c r="J9" s="10"/>
    </row>
    <row r="10" spans="1:10" ht="43.5" customHeight="1" x14ac:dyDescent="0.15">
      <c r="A10" s="10"/>
      <c r="B10" s="10"/>
      <c r="C10" s="10"/>
      <c r="D10" s="10"/>
      <c r="E10" s="10"/>
      <c r="F10" s="10"/>
      <c r="G10" s="10"/>
      <c r="H10" s="10"/>
      <c r="I10" s="10"/>
      <c r="J10" s="10"/>
    </row>
    <row r="11" spans="1:10" ht="43.5" customHeight="1" x14ac:dyDescent="0.15">
      <c r="A11" s="10"/>
      <c r="B11" s="10"/>
      <c r="C11" s="10"/>
      <c r="D11" s="10"/>
      <c r="E11" s="10"/>
      <c r="F11" s="10"/>
      <c r="G11" s="10"/>
      <c r="H11" s="10"/>
      <c r="I11" s="10"/>
      <c r="J11" s="10"/>
    </row>
    <row r="12" spans="1:10" ht="43.5" customHeight="1" x14ac:dyDescent="0.15">
      <c r="A12" s="10"/>
      <c r="B12" s="10"/>
      <c r="C12" s="10"/>
      <c r="D12" s="10"/>
      <c r="E12" s="10"/>
      <c r="F12" s="10"/>
      <c r="G12" s="10"/>
      <c r="H12" s="10"/>
      <c r="I12" s="10"/>
      <c r="J12" s="10"/>
    </row>
    <row r="13" spans="1:10" ht="43.5" customHeight="1" x14ac:dyDescent="0.15">
      <c r="A13" s="10"/>
      <c r="B13" s="10"/>
      <c r="C13" s="10"/>
      <c r="D13" s="10"/>
      <c r="E13" s="10"/>
      <c r="F13" s="10"/>
      <c r="G13" s="10"/>
      <c r="H13" s="10"/>
      <c r="I13" s="10"/>
      <c r="J13" s="10"/>
    </row>
    <row r="14" spans="1:10" ht="43.5" customHeight="1" x14ac:dyDescent="0.15">
      <c r="A14" s="10"/>
      <c r="B14" s="10"/>
      <c r="C14" s="10"/>
      <c r="D14" s="10"/>
      <c r="E14" s="10"/>
      <c r="F14" s="10"/>
      <c r="G14" s="10"/>
      <c r="H14" s="10"/>
      <c r="I14" s="10"/>
      <c r="J14" s="10"/>
    </row>
    <row r="15" spans="1:10" ht="43.5" customHeight="1" x14ac:dyDescent="0.15">
      <c r="A15" s="10"/>
      <c r="B15" s="10"/>
      <c r="C15" s="10"/>
      <c r="D15" s="10"/>
      <c r="E15" s="10"/>
      <c r="F15" s="10"/>
      <c r="G15" s="10"/>
      <c r="H15" s="10"/>
      <c r="I15" s="10"/>
      <c r="J15" s="10"/>
    </row>
    <row r="17" spans="1:12" ht="43.5" customHeight="1" x14ac:dyDescent="0.15">
      <c r="A17" t="s">
        <v>262</v>
      </c>
      <c r="B17" s="117"/>
      <c r="C17" s="117"/>
      <c r="D17" s="136">
        <f>COUNTA(A23:J23)</f>
        <v>0</v>
      </c>
      <c r="E17" s="117" t="s">
        <v>41</v>
      </c>
      <c r="H17" s="117"/>
      <c r="I17" s="117"/>
    </row>
    <row r="18" spans="1:12" ht="43.5" customHeight="1" thickBot="1" x14ac:dyDescent="0.2">
      <c r="A18" s="119" t="s">
        <v>235</v>
      </c>
      <c r="I18" s="132"/>
      <c r="L18" s="132"/>
    </row>
    <row r="19" spans="1:12" ht="43.5" customHeight="1" x14ac:dyDescent="0.15">
      <c r="A19" s="124" t="s">
        <v>236</v>
      </c>
      <c r="B19" s="125" t="s">
        <v>237</v>
      </c>
      <c r="C19" s="125" t="s">
        <v>238</v>
      </c>
      <c r="D19" s="125" t="s">
        <v>239</v>
      </c>
      <c r="E19" s="125" t="s">
        <v>240</v>
      </c>
      <c r="F19" s="125" t="s">
        <v>241</v>
      </c>
      <c r="G19" s="125" t="s">
        <v>242</v>
      </c>
      <c r="H19" s="125" t="s">
        <v>243</v>
      </c>
      <c r="I19" s="125" t="s">
        <v>244</v>
      </c>
      <c r="J19" s="126" t="s">
        <v>245</v>
      </c>
    </row>
    <row r="20" spans="1:12" ht="43.5" customHeight="1" thickBot="1" x14ac:dyDescent="0.2">
      <c r="A20" s="120" t="s">
        <v>246</v>
      </c>
      <c r="B20" s="121" t="s">
        <v>247</v>
      </c>
      <c r="C20" s="121" t="s">
        <v>248</v>
      </c>
      <c r="D20" s="121" t="s">
        <v>249</v>
      </c>
      <c r="E20" s="121" t="s">
        <v>250</v>
      </c>
      <c r="F20" s="121" t="s">
        <v>251</v>
      </c>
      <c r="G20" s="123" t="s">
        <v>252</v>
      </c>
      <c r="H20" s="123" t="s">
        <v>253</v>
      </c>
      <c r="I20" s="123" t="s">
        <v>254</v>
      </c>
      <c r="J20" s="137" t="s">
        <v>255</v>
      </c>
    </row>
    <row r="21" spans="1:12" ht="43.5" customHeight="1" thickBot="1" x14ac:dyDescent="0.2">
      <c r="A21" s="122" t="s">
        <v>256</v>
      </c>
      <c r="B21" s="123" t="s">
        <v>257</v>
      </c>
      <c r="C21" s="123" t="s">
        <v>258</v>
      </c>
      <c r="D21" s="123" t="s">
        <v>259</v>
      </c>
      <c r="E21" s="138" t="s">
        <v>260</v>
      </c>
      <c r="F21" s="137" t="s">
        <v>261</v>
      </c>
    </row>
    <row r="22" spans="1:12" ht="43.5" customHeight="1" x14ac:dyDescent="0.15">
      <c r="I22" s="132"/>
    </row>
    <row r="23" spans="1:12" ht="43.5" customHeight="1" x14ac:dyDescent="0.15">
      <c r="A23" s="10"/>
      <c r="B23" s="10"/>
      <c r="C23" s="10"/>
      <c r="D23" s="10"/>
      <c r="E23" s="10"/>
      <c r="F23" s="10"/>
      <c r="G23" s="10"/>
      <c r="H23" s="10"/>
      <c r="I23" s="10"/>
      <c r="J23" s="12"/>
    </row>
    <row r="24" spans="1:12" ht="43.5" customHeight="1" x14ac:dyDescent="0.15">
      <c r="I24" s="132"/>
    </row>
    <row r="25" spans="1:12" ht="43.5" customHeight="1" x14ac:dyDescent="0.15">
      <c r="A25" t="s">
        <v>265</v>
      </c>
      <c r="B25" s="117"/>
      <c r="C25" s="117"/>
      <c r="D25" s="136">
        <f>COUNTA(A29:J29)</f>
        <v>0</v>
      </c>
      <c r="E25" s="117" t="s">
        <v>41</v>
      </c>
      <c r="I25" s="117"/>
    </row>
    <row r="26" spans="1:12" s="139" customFormat="1" ht="43.5" customHeight="1" thickBot="1" x14ac:dyDescent="0.2">
      <c r="A26" s="119" t="s">
        <v>235</v>
      </c>
      <c r="B26" s="117"/>
      <c r="C26" s="118"/>
      <c r="D26" s="118"/>
      <c r="E26" s="118"/>
      <c r="F26" s="118"/>
      <c r="G26" s="118"/>
      <c r="H26" s="118"/>
      <c r="I26" s="118"/>
      <c r="J26" s="118"/>
    </row>
    <row r="27" spans="1:12" s="141" customFormat="1" ht="43.5" customHeight="1" thickBot="1" x14ac:dyDescent="0.2">
      <c r="A27" s="133" t="s">
        <v>207</v>
      </c>
      <c r="B27" s="134" t="s">
        <v>263</v>
      </c>
      <c r="C27" s="140" t="s">
        <v>264</v>
      </c>
      <c r="D27" s="118"/>
      <c r="E27" s="118"/>
      <c r="F27" s="118"/>
      <c r="G27" s="118"/>
      <c r="H27" s="118"/>
      <c r="I27" s="118"/>
      <c r="J27" s="118"/>
    </row>
    <row r="29" spans="1:12" ht="43.5" customHeight="1" x14ac:dyDescent="0.15">
      <c r="A29" s="12"/>
      <c r="B29" s="10"/>
      <c r="C29" s="12"/>
      <c r="D29" s="10"/>
      <c r="E29" s="10"/>
      <c r="F29" s="12"/>
      <c r="G29" s="10"/>
      <c r="H29" s="12"/>
      <c r="I29" s="10"/>
      <c r="J29" s="10"/>
    </row>
    <row r="39" s="141" customFormat="1" ht="43.5" customHeight="1" x14ac:dyDescent="0.15"/>
  </sheetData>
  <sheetProtection algorithmName="SHA-512" hashValue="XOSqrYL/kNIHwo2bUNbFwb45ABcZVHu4G2ka4umRwkysx2FwbeQo6AyMmoDQ5z1qqfPbum6lTO5U4Xi265bEQA==" saltValue="Y/K1woDEHI1oZEouK8Iu9A==" spinCount="100000" sheet="1" objects="1" scenarios="1"/>
  <phoneticPr fontId="2"/>
  <dataValidations count="2">
    <dataValidation type="list" allowBlank="1" showInputMessage="1" showErrorMessage="1" promptTitle="SMO選択" prompt="SMOの会社を選択" sqref="EE65500 OA65500 XW65500 AHS65500 ARO65500 BBK65500 BLG65500 BVC65500 CEY65500 COU65500 CYQ65500 DIM65500 DSI65500 ECE65500 EMA65500 EVW65500 FFS65500 FPO65500 FZK65500 GJG65500 GTC65500 HCY65500 HMU65500 HWQ65500 IGM65500 IQI65500 JAE65500 JKA65500 JTW65500 KDS65500 KNO65500 KXK65500 LHG65500 LRC65500 MAY65500 MKU65500 MUQ65500 NEM65500 NOI65500 NYE65500 OIA65500 ORW65500 PBS65500 PLO65500 PVK65500 QFG65500 QPC65500 QYY65500 RIU65500 RSQ65500 SCM65500 SMI65500 SWE65500 TGA65500 TPW65500 TZS65500 UJO65500 UTK65500 VDG65500 VNC65500 VWY65500 WGU65500 WQQ65500 EE131036 OA131036 XW131036 AHS131036 ARO131036 BBK131036 BLG131036 BVC131036 CEY131036 COU131036 CYQ131036 DIM131036 DSI131036 ECE131036 EMA131036 EVW131036 FFS131036 FPO131036 FZK131036 GJG131036 GTC131036 HCY131036 HMU131036 HWQ131036 IGM131036 IQI131036 JAE131036 JKA131036 JTW131036 KDS131036 KNO131036 KXK131036 LHG131036 LRC131036 MAY131036 MKU131036 MUQ131036 NEM131036 NOI131036 NYE131036 OIA131036 ORW131036 PBS131036 PLO131036 PVK131036 QFG131036 QPC131036 QYY131036 RIU131036 RSQ131036 SCM131036 SMI131036 SWE131036 TGA131036 TPW131036 TZS131036 UJO131036 UTK131036 VDG131036 VNC131036 VWY131036 WGU131036 WQQ131036 EE196572 OA196572 XW196572 AHS196572 ARO196572 BBK196572 BLG196572 BVC196572 CEY196572 COU196572 CYQ196572 DIM196572 DSI196572 ECE196572 EMA196572 EVW196572 FFS196572 FPO196572 FZK196572 GJG196572 GTC196572 HCY196572 HMU196572 HWQ196572 IGM196572 IQI196572 JAE196572 JKA196572 JTW196572 KDS196572 KNO196572 KXK196572 LHG196572 LRC196572 MAY196572 MKU196572 MUQ196572 NEM196572 NOI196572 NYE196572 OIA196572 ORW196572 PBS196572 PLO196572 PVK196572 QFG196572 QPC196572 QYY196572 RIU196572 RSQ196572 SCM196572 SMI196572 SWE196572 TGA196572 TPW196572 TZS196572 UJO196572 UTK196572 VDG196572 VNC196572 VWY196572 WGU196572 WQQ196572 EE262108 OA262108 XW262108 AHS262108 ARO262108 BBK262108 BLG262108 BVC262108 CEY262108 COU262108 CYQ262108 DIM262108 DSI262108 ECE262108 EMA262108 EVW262108 FFS262108 FPO262108 FZK262108 GJG262108 GTC262108 HCY262108 HMU262108 HWQ262108 IGM262108 IQI262108 JAE262108 JKA262108 JTW262108 KDS262108 KNO262108 KXK262108 LHG262108 LRC262108 MAY262108 MKU262108 MUQ262108 NEM262108 NOI262108 NYE262108 OIA262108 ORW262108 PBS262108 PLO262108 PVK262108 QFG262108 QPC262108 QYY262108 RIU262108 RSQ262108 SCM262108 SMI262108 SWE262108 TGA262108 TPW262108 TZS262108 UJO262108 UTK262108 VDG262108 VNC262108 VWY262108 WGU262108 WQQ262108 EE327644 OA327644 XW327644 AHS327644 ARO327644 BBK327644 BLG327644 BVC327644 CEY327644 COU327644 CYQ327644 DIM327644 DSI327644 ECE327644 EMA327644 EVW327644 FFS327644 FPO327644 FZK327644 GJG327644 GTC327644 HCY327644 HMU327644 HWQ327644 IGM327644 IQI327644 JAE327644 JKA327644 JTW327644 KDS327644 KNO327644 KXK327644 LHG327644 LRC327644 MAY327644 MKU327644 MUQ327644 NEM327644 NOI327644 NYE327644 OIA327644 ORW327644 PBS327644 PLO327644 PVK327644 QFG327644 QPC327644 QYY327644 RIU327644 RSQ327644 SCM327644 SMI327644 SWE327644 TGA327644 TPW327644 TZS327644 UJO327644 UTK327644 VDG327644 VNC327644 VWY327644 WGU327644 WQQ327644 EE393180 OA393180 XW393180 AHS393180 ARO393180 BBK393180 BLG393180 BVC393180 CEY393180 COU393180 CYQ393180 DIM393180 DSI393180 ECE393180 EMA393180 EVW393180 FFS393180 FPO393180 FZK393180 GJG393180 GTC393180 HCY393180 HMU393180 HWQ393180 IGM393180 IQI393180 JAE393180 JKA393180 JTW393180 KDS393180 KNO393180 KXK393180 LHG393180 LRC393180 MAY393180 MKU393180 MUQ393180 NEM393180 NOI393180 NYE393180 OIA393180 ORW393180 PBS393180 PLO393180 PVK393180 QFG393180 QPC393180 QYY393180 RIU393180 RSQ393180 SCM393180 SMI393180 SWE393180 TGA393180 TPW393180 TZS393180 UJO393180 UTK393180 VDG393180 VNC393180 VWY393180 WGU393180 WQQ393180 EE458716 OA458716 XW458716 AHS458716 ARO458716 BBK458716 BLG458716 BVC458716 CEY458716 COU458716 CYQ458716 DIM458716 DSI458716 ECE458716 EMA458716 EVW458716 FFS458716 FPO458716 FZK458716 GJG458716 GTC458716 HCY458716 HMU458716 HWQ458716 IGM458716 IQI458716 JAE458716 JKA458716 JTW458716 KDS458716 KNO458716 KXK458716 LHG458716 LRC458716 MAY458716 MKU458716 MUQ458716 NEM458716 NOI458716 NYE458716 OIA458716 ORW458716 PBS458716 PLO458716 PVK458716 QFG458716 QPC458716 QYY458716 RIU458716 RSQ458716 SCM458716 SMI458716 SWE458716 TGA458716 TPW458716 TZS458716 UJO458716 UTK458716 VDG458716 VNC458716 VWY458716 WGU458716 WQQ458716 EE524252 OA524252 XW524252 AHS524252 ARO524252 BBK524252 BLG524252 BVC524252 CEY524252 COU524252 CYQ524252 DIM524252 DSI524252 ECE524252 EMA524252 EVW524252 FFS524252 FPO524252 FZK524252 GJG524252 GTC524252 HCY524252 HMU524252 HWQ524252 IGM524252 IQI524252 JAE524252 JKA524252 JTW524252 KDS524252 KNO524252 KXK524252 LHG524252 LRC524252 MAY524252 MKU524252 MUQ524252 NEM524252 NOI524252 NYE524252 OIA524252 ORW524252 PBS524252 PLO524252 PVK524252 QFG524252 QPC524252 QYY524252 RIU524252 RSQ524252 SCM524252 SMI524252 SWE524252 TGA524252 TPW524252 TZS524252 UJO524252 UTK524252 VDG524252 VNC524252 VWY524252 WGU524252 WQQ524252 EE589788 OA589788 XW589788 AHS589788 ARO589788 BBK589788 BLG589788 BVC589788 CEY589788 COU589788 CYQ589788 DIM589788 DSI589788 ECE589788 EMA589788 EVW589788 FFS589788 FPO589788 FZK589788 GJG589788 GTC589788 HCY589788 HMU589788 HWQ589788 IGM589788 IQI589788 JAE589788 JKA589788 JTW589788 KDS589788 KNO589788 KXK589788 LHG589788 LRC589788 MAY589788 MKU589788 MUQ589788 NEM589788 NOI589788 NYE589788 OIA589788 ORW589788 PBS589788 PLO589788 PVK589788 QFG589788 QPC589788 QYY589788 RIU589788 RSQ589788 SCM589788 SMI589788 SWE589788 TGA589788 TPW589788 TZS589788 UJO589788 UTK589788 VDG589788 VNC589788 VWY589788 WGU589788 WQQ589788 EE655324 OA655324 XW655324 AHS655324 ARO655324 BBK655324 BLG655324 BVC655324 CEY655324 COU655324 CYQ655324 DIM655324 DSI655324 ECE655324 EMA655324 EVW655324 FFS655324 FPO655324 FZK655324 GJG655324 GTC655324 HCY655324 HMU655324 HWQ655324 IGM655324 IQI655324 JAE655324 JKA655324 JTW655324 KDS655324 KNO655324 KXK655324 LHG655324 LRC655324 MAY655324 MKU655324 MUQ655324 NEM655324 NOI655324 NYE655324 OIA655324 ORW655324 PBS655324 PLO655324 PVK655324 QFG655324 QPC655324 QYY655324 RIU655324 RSQ655324 SCM655324 SMI655324 SWE655324 TGA655324 TPW655324 TZS655324 UJO655324 UTK655324 VDG655324 VNC655324 VWY655324 WGU655324 WQQ655324 EE720860 OA720860 XW720860 AHS720860 ARO720860 BBK720860 BLG720860 BVC720860 CEY720860 COU720860 CYQ720860 DIM720860 DSI720860 ECE720860 EMA720860 EVW720860 FFS720860 FPO720860 FZK720860 GJG720860 GTC720860 HCY720860 HMU720860 HWQ720860 IGM720860 IQI720860 JAE720860 JKA720860 JTW720860 KDS720860 KNO720860 KXK720860 LHG720860 LRC720860 MAY720860 MKU720860 MUQ720860 NEM720860 NOI720860 NYE720860 OIA720860 ORW720860 PBS720860 PLO720860 PVK720860 QFG720860 QPC720860 QYY720860 RIU720860 RSQ720860 SCM720860 SMI720860 SWE720860 TGA720860 TPW720860 TZS720860 UJO720860 UTK720860 VDG720860 VNC720860 VWY720860 WGU720860 WQQ720860 EE786396 OA786396 XW786396 AHS786396 ARO786396 BBK786396 BLG786396 BVC786396 CEY786396 COU786396 CYQ786396 DIM786396 DSI786396 ECE786396 EMA786396 EVW786396 FFS786396 FPO786396 FZK786396 GJG786396 GTC786396 HCY786396 HMU786396 HWQ786396 IGM786396 IQI786396 JAE786396 JKA786396 JTW786396 KDS786396 KNO786396 KXK786396 LHG786396 LRC786396 MAY786396 MKU786396 MUQ786396 NEM786396 NOI786396 NYE786396 OIA786396 ORW786396 PBS786396 PLO786396 PVK786396 QFG786396 QPC786396 QYY786396 RIU786396 RSQ786396 SCM786396 SMI786396 SWE786396 TGA786396 TPW786396 TZS786396 UJO786396 UTK786396 VDG786396 VNC786396 VWY786396 WGU786396 WQQ786396 EE851932 OA851932 XW851932 AHS851932 ARO851932 BBK851932 BLG851932 BVC851932 CEY851932 COU851932 CYQ851932 DIM851932 DSI851932 ECE851932 EMA851932 EVW851932 FFS851932 FPO851932 FZK851932 GJG851932 GTC851932 HCY851932 HMU851932 HWQ851932 IGM851932 IQI851932 JAE851932 JKA851932 JTW851932 KDS851932 KNO851932 KXK851932 LHG851932 LRC851932 MAY851932 MKU851932 MUQ851932 NEM851932 NOI851932 NYE851932 OIA851932 ORW851932 PBS851932 PLO851932 PVK851932 QFG851932 QPC851932 QYY851932 RIU851932 RSQ851932 SCM851932 SMI851932 SWE851932 TGA851932 TPW851932 TZS851932 UJO851932 UTK851932 VDG851932 VNC851932 VWY851932 WGU851932 WQQ851932 EE917468 OA917468 XW917468 AHS917468 ARO917468 BBK917468 BLG917468 BVC917468 CEY917468 COU917468 CYQ917468 DIM917468 DSI917468 ECE917468 EMA917468 EVW917468 FFS917468 FPO917468 FZK917468 GJG917468 GTC917468 HCY917468 HMU917468 HWQ917468 IGM917468 IQI917468 JAE917468 JKA917468 JTW917468 KDS917468 KNO917468 KXK917468 LHG917468 LRC917468 MAY917468 MKU917468 MUQ917468 NEM917468 NOI917468 NYE917468 OIA917468 ORW917468 PBS917468 PLO917468 PVK917468 QFG917468 QPC917468 QYY917468 RIU917468 RSQ917468 SCM917468 SMI917468 SWE917468 TGA917468 TPW917468 TZS917468 UJO917468 UTK917468 VDG917468 VNC917468 VWY917468 WGU917468 WQQ917468 EE983004 OA983004 XW983004 AHS983004 ARO983004 BBK983004 BLG983004 BVC983004 CEY983004 COU983004 CYQ983004 DIM983004 DSI983004 ECE983004 EMA983004 EVW983004 FFS983004 FPO983004 FZK983004 GJG983004 GTC983004 HCY983004 HMU983004 HWQ983004 IGM983004 IQI983004 JAE983004 JKA983004 JTW983004 KDS983004 KNO983004 KXK983004 LHG983004 LRC983004 MAY983004 MKU983004 MUQ983004 NEM983004 NOI983004 NYE983004 OIA983004 ORW983004 PBS983004 PLO983004 PVK983004 QFG983004 QPC983004 QYY983004 RIU983004 RSQ983004 SCM983004 SMI983004 SWE983004 TGA983004 TPW983004 TZS983004 UJO983004 UTK983004 VDG983004 VNC983004 VWY983004 WGU983004 WQQ983004" xr:uid="{5D245652-5221-47CF-A596-3BB35B6D26ED}">
      <formula1>"株式会社EP綜合,シミックヘルスケア・インスティテュート株式会社"</formula1>
    </dataValidation>
    <dataValidation type="list" allowBlank="1" showInputMessage="1" showErrorMessage="1" promptTitle="CRC,フルサポート選択" prompt="院内CRCかSMOのサポート（CRCのみ・フルサポート）を選択" sqref="EB65500 NX65500 XT65500 AHP65500 ARL65500 BBH65500 BLD65500 BUZ65500 CEV65500 COR65500 CYN65500 DIJ65500 DSF65500 ECB65500 ELX65500 EVT65500 FFP65500 FPL65500 FZH65500 GJD65500 GSZ65500 HCV65500 HMR65500 HWN65500 IGJ65500 IQF65500 JAB65500 JJX65500 JTT65500 KDP65500 KNL65500 KXH65500 LHD65500 LQZ65500 MAV65500 MKR65500 MUN65500 NEJ65500 NOF65500 NYB65500 OHX65500 ORT65500 PBP65500 PLL65500 PVH65500 QFD65500 QOZ65500 QYV65500 RIR65500 RSN65500 SCJ65500 SMF65500 SWB65500 TFX65500 TPT65500 TZP65500 UJL65500 UTH65500 VDD65500 VMZ65500 VWV65500 WGR65500 WQN65500 EB131036 NX131036 XT131036 AHP131036 ARL131036 BBH131036 BLD131036 BUZ131036 CEV131036 COR131036 CYN131036 DIJ131036 DSF131036 ECB131036 ELX131036 EVT131036 FFP131036 FPL131036 FZH131036 GJD131036 GSZ131036 HCV131036 HMR131036 HWN131036 IGJ131036 IQF131036 JAB131036 JJX131036 JTT131036 KDP131036 KNL131036 KXH131036 LHD131036 LQZ131036 MAV131036 MKR131036 MUN131036 NEJ131036 NOF131036 NYB131036 OHX131036 ORT131036 PBP131036 PLL131036 PVH131036 QFD131036 QOZ131036 QYV131036 RIR131036 RSN131036 SCJ131036 SMF131036 SWB131036 TFX131036 TPT131036 TZP131036 UJL131036 UTH131036 VDD131036 VMZ131036 VWV131036 WGR131036 WQN131036 EB196572 NX196572 XT196572 AHP196572 ARL196572 BBH196572 BLD196572 BUZ196572 CEV196572 COR196572 CYN196572 DIJ196572 DSF196572 ECB196572 ELX196572 EVT196572 FFP196572 FPL196572 FZH196572 GJD196572 GSZ196572 HCV196572 HMR196572 HWN196572 IGJ196572 IQF196572 JAB196572 JJX196572 JTT196572 KDP196572 KNL196572 KXH196572 LHD196572 LQZ196572 MAV196572 MKR196572 MUN196572 NEJ196572 NOF196572 NYB196572 OHX196572 ORT196572 PBP196572 PLL196572 PVH196572 QFD196572 QOZ196572 QYV196572 RIR196572 RSN196572 SCJ196572 SMF196572 SWB196572 TFX196572 TPT196572 TZP196572 UJL196572 UTH196572 VDD196572 VMZ196572 VWV196572 WGR196572 WQN196572 EB262108 NX262108 XT262108 AHP262108 ARL262108 BBH262108 BLD262108 BUZ262108 CEV262108 COR262108 CYN262108 DIJ262108 DSF262108 ECB262108 ELX262108 EVT262108 FFP262108 FPL262108 FZH262108 GJD262108 GSZ262108 HCV262108 HMR262108 HWN262108 IGJ262108 IQF262108 JAB262108 JJX262108 JTT262108 KDP262108 KNL262108 KXH262108 LHD262108 LQZ262108 MAV262108 MKR262108 MUN262108 NEJ262108 NOF262108 NYB262108 OHX262108 ORT262108 PBP262108 PLL262108 PVH262108 QFD262108 QOZ262108 QYV262108 RIR262108 RSN262108 SCJ262108 SMF262108 SWB262108 TFX262108 TPT262108 TZP262108 UJL262108 UTH262108 VDD262108 VMZ262108 VWV262108 WGR262108 WQN262108 EB327644 NX327644 XT327644 AHP327644 ARL327644 BBH327644 BLD327644 BUZ327644 CEV327644 COR327644 CYN327644 DIJ327644 DSF327644 ECB327644 ELX327644 EVT327644 FFP327644 FPL327644 FZH327644 GJD327644 GSZ327644 HCV327644 HMR327644 HWN327644 IGJ327644 IQF327644 JAB327644 JJX327644 JTT327644 KDP327644 KNL327644 KXH327644 LHD327644 LQZ327644 MAV327644 MKR327644 MUN327644 NEJ327644 NOF327644 NYB327644 OHX327644 ORT327644 PBP327644 PLL327644 PVH327644 QFD327644 QOZ327644 QYV327644 RIR327644 RSN327644 SCJ327644 SMF327644 SWB327644 TFX327644 TPT327644 TZP327644 UJL327644 UTH327644 VDD327644 VMZ327644 VWV327644 WGR327644 WQN327644 EB393180 NX393180 XT393180 AHP393180 ARL393180 BBH393180 BLD393180 BUZ393180 CEV393180 COR393180 CYN393180 DIJ393180 DSF393180 ECB393180 ELX393180 EVT393180 FFP393180 FPL393180 FZH393180 GJD393180 GSZ393180 HCV393180 HMR393180 HWN393180 IGJ393180 IQF393180 JAB393180 JJX393180 JTT393180 KDP393180 KNL393180 KXH393180 LHD393180 LQZ393180 MAV393180 MKR393180 MUN393180 NEJ393180 NOF393180 NYB393180 OHX393180 ORT393180 PBP393180 PLL393180 PVH393180 QFD393180 QOZ393180 QYV393180 RIR393180 RSN393180 SCJ393180 SMF393180 SWB393180 TFX393180 TPT393180 TZP393180 UJL393180 UTH393180 VDD393180 VMZ393180 VWV393180 WGR393180 WQN393180 EB458716 NX458716 XT458716 AHP458716 ARL458716 BBH458716 BLD458716 BUZ458716 CEV458716 COR458716 CYN458716 DIJ458716 DSF458716 ECB458716 ELX458716 EVT458716 FFP458716 FPL458716 FZH458716 GJD458716 GSZ458716 HCV458716 HMR458716 HWN458716 IGJ458716 IQF458716 JAB458716 JJX458716 JTT458716 KDP458716 KNL458716 KXH458716 LHD458716 LQZ458716 MAV458716 MKR458716 MUN458716 NEJ458716 NOF458716 NYB458716 OHX458716 ORT458716 PBP458716 PLL458716 PVH458716 QFD458716 QOZ458716 QYV458716 RIR458716 RSN458716 SCJ458716 SMF458716 SWB458716 TFX458716 TPT458716 TZP458716 UJL458716 UTH458716 VDD458716 VMZ458716 VWV458716 WGR458716 WQN458716 EB524252 NX524252 XT524252 AHP524252 ARL524252 BBH524252 BLD524252 BUZ524252 CEV524252 COR524252 CYN524252 DIJ524252 DSF524252 ECB524252 ELX524252 EVT524252 FFP524252 FPL524252 FZH524252 GJD524252 GSZ524252 HCV524252 HMR524252 HWN524252 IGJ524252 IQF524252 JAB524252 JJX524252 JTT524252 KDP524252 KNL524252 KXH524252 LHD524252 LQZ524252 MAV524252 MKR524252 MUN524252 NEJ524252 NOF524252 NYB524252 OHX524252 ORT524252 PBP524252 PLL524252 PVH524252 QFD524252 QOZ524252 QYV524252 RIR524252 RSN524252 SCJ524252 SMF524252 SWB524252 TFX524252 TPT524252 TZP524252 UJL524252 UTH524252 VDD524252 VMZ524252 VWV524252 WGR524252 WQN524252 EB589788 NX589788 XT589788 AHP589788 ARL589788 BBH589788 BLD589788 BUZ589788 CEV589788 COR589788 CYN589788 DIJ589788 DSF589788 ECB589788 ELX589788 EVT589788 FFP589788 FPL589788 FZH589788 GJD589788 GSZ589788 HCV589788 HMR589788 HWN589788 IGJ589788 IQF589788 JAB589788 JJX589788 JTT589788 KDP589788 KNL589788 KXH589788 LHD589788 LQZ589788 MAV589788 MKR589788 MUN589788 NEJ589788 NOF589788 NYB589788 OHX589788 ORT589788 PBP589788 PLL589788 PVH589788 QFD589788 QOZ589788 QYV589788 RIR589788 RSN589788 SCJ589788 SMF589788 SWB589788 TFX589788 TPT589788 TZP589788 UJL589788 UTH589788 VDD589788 VMZ589788 VWV589788 WGR589788 WQN589788 EB655324 NX655324 XT655324 AHP655324 ARL655324 BBH655324 BLD655324 BUZ655324 CEV655324 COR655324 CYN655324 DIJ655324 DSF655324 ECB655324 ELX655324 EVT655324 FFP655324 FPL655324 FZH655324 GJD655324 GSZ655324 HCV655324 HMR655324 HWN655324 IGJ655324 IQF655324 JAB655324 JJX655324 JTT655324 KDP655324 KNL655324 KXH655324 LHD655324 LQZ655324 MAV655324 MKR655324 MUN655324 NEJ655324 NOF655324 NYB655324 OHX655324 ORT655324 PBP655324 PLL655324 PVH655324 QFD655324 QOZ655324 QYV655324 RIR655324 RSN655324 SCJ655324 SMF655324 SWB655324 TFX655324 TPT655324 TZP655324 UJL655324 UTH655324 VDD655324 VMZ655324 VWV655324 WGR655324 WQN655324 EB720860 NX720860 XT720860 AHP720860 ARL720860 BBH720860 BLD720860 BUZ720860 CEV720860 COR720860 CYN720860 DIJ720860 DSF720860 ECB720860 ELX720860 EVT720860 FFP720860 FPL720860 FZH720860 GJD720860 GSZ720860 HCV720860 HMR720860 HWN720860 IGJ720860 IQF720860 JAB720860 JJX720860 JTT720860 KDP720860 KNL720860 KXH720860 LHD720860 LQZ720860 MAV720860 MKR720860 MUN720860 NEJ720860 NOF720860 NYB720860 OHX720860 ORT720860 PBP720860 PLL720860 PVH720860 QFD720860 QOZ720860 QYV720860 RIR720860 RSN720860 SCJ720860 SMF720860 SWB720860 TFX720860 TPT720860 TZP720860 UJL720860 UTH720860 VDD720860 VMZ720860 VWV720860 WGR720860 WQN720860 EB786396 NX786396 XT786396 AHP786396 ARL786396 BBH786396 BLD786396 BUZ786396 CEV786396 COR786396 CYN786396 DIJ786396 DSF786396 ECB786396 ELX786396 EVT786396 FFP786396 FPL786396 FZH786396 GJD786396 GSZ786396 HCV786396 HMR786396 HWN786396 IGJ786396 IQF786396 JAB786396 JJX786396 JTT786396 KDP786396 KNL786396 KXH786396 LHD786396 LQZ786396 MAV786396 MKR786396 MUN786396 NEJ786396 NOF786396 NYB786396 OHX786396 ORT786396 PBP786396 PLL786396 PVH786396 QFD786396 QOZ786396 QYV786396 RIR786396 RSN786396 SCJ786396 SMF786396 SWB786396 TFX786396 TPT786396 TZP786396 UJL786396 UTH786396 VDD786396 VMZ786396 VWV786396 WGR786396 WQN786396 EB851932 NX851932 XT851932 AHP851932 ARL851932 BBH851932 BLD851932 BUZ851932 CEV851932 COR851932 CYN851932 DIJ851932 DSF851932 ECB851932 ELX851932 EVT851932 FFP851932 FPL851932 FZH851932 GJD851932 GSZ851932 HCV851932 HMR851932 HWN851932 IGJ851932 IQF851932 JAB851932 JJX851932 JTT851932 KDP851932 KNL851932 KXH851932 LHD851932 LQZ851932 MAV851932 MKR851932 MUN851932 NEJ851932 NOF851932 NYB851932 OHX851932 ORT851932 PBP851932 PLL851932 PVH851932 QFD851932 QOZ851932 QYV851932 RIR851932 RSN851932 SCJ851932 SMF851932 SWB851932 TFX851932 TPT851932 TZP851932 UJL851932 UTH851932 VDD851932 VMZ851932 VWV851932 WGR851932 WQN851932 EB917468 NX917468 XT917468 AHP917468 ARL917468 BBH917468 BLD917468 BUZ917468 CEV917468 COR917468 CYN917468 DIJ917468 DSF917468 ECB917468 ELX917468 EVT917468 FFP917468 FPL917468 FZH917468 GJD917468 GSZ917468 HCV917468 HMR917468 HWN917468 IGJ917468 IQF917468 JAB917468 JJX917468 JTT917468 KDP917468 KNL917468 KXH917468 LHD917468 LQZ917468 MAV917468 MKR917468 MUN917468 NEJ917468 NOF917468 NYB917468 OHX917468 ORT917468 PBP917468 PLL917468 PVH917468 QFD917468 QOZ917468 QYV917468 RIR917468 RSN917468 SCJ917468 SMF917468 SWB917468 TFX917468 TPT917468 TZP917468 UJL917468 UTH917468 VDD917468 VMZ917468 VWV917468 WGR917468 WQN917468 EB983004 NX983004 XT983004 AHP983004 ARL983004 BBH983004 BLD983004 BUZ983004 CEV983004 COR983004 CYN983004 DIJ983004 DSF983004 ECB983004 ELX983004 EVT983004 FFP983004 FPL983004 FZH983004 GJD983004 GSZ983004 HCV983004 HMR983004 HWN983004 IGJ983004 IQF983004 JAB983004 JJX983004 JTT983004 KDP983004 KNL983004 KXH983004 LHD983004 LQZ983004 MAV983004 MKR983004 MUN983004 NEJ983004 NOF983004 NYB983004 OHX983004 ORT983004 PBP983004 PLL983004 PVH983004 QFD983004 QOZ983004 QYV983004 RIR983004 RSN983004 SCJ983004 SMF983004 SWB983004 TFX983004 TPT983004 TZP983004 UJL983004 UTH983004 VDD983004 VMZ983004 VWV983004 WGR983004 WQN983004" xr:uid="{C4BA3F78-73EF-486B-B68A-D01C5CA6411F}">
      <formula1>"院内CRC,SMO CRC,SMOフルサポート"</formula1>
    </dataValidation>
  </dataValidations>
  <pageMargins left="0.39370078740157483" right="0.39370078740157483" top="0.35433070866141736" bottom="0.59055118110236227" header="0.27559055118110237" footer="0.39370078740157483"/>
  <pageSetup paperSize="9" scale="65"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2E74C-BCCC-4DC5-8BAD-EC74FFBE1A0C}">
  <sheetPr>
    <tabColor rgb="FFFFCCFF"/>
  </sheetPr>
  <dimension ref="A1:BQ182"/>
  <sheetViews>
    <sheetView tabSelected="1" zoomScaleNormal="100" zoomScaleSheetLayoutView="100" workbookViewId="0">
      <pane ySplit="5" topLeftCell="A6" activePane="bottomLeft" state="frozen"/>
      <selection pane="bottomLeft" activeCell="A25" sqref="A25:J25"/>
    </sheetView>
  </sheetViews>
  <sheetFormatPr defaultColWidth="3.125" defaultRowHeight="15" customHeight="1" outlineLevelRow="3" x14ac:dyDescent="0.15"/>
  <cols>
    <col min="1" max="2" width="3.125" style="4" customWidth="1"/>
    <col min="3" max="12" width="3.125" style="9" customWidth="1"/>
    <col min="13" max="13" width="3.125" style="17" customWidth="1"/>
    <col min="14" max="14" width="3.125" style="16" customWidth="1"/>
    <col min="15" max="15" width="3.125" style="17" customWidth="1"/>
    <col min="16" max="29" width="3.125" style="4" customWidth="1"/>
    <col min="30" max="31" width="3.125" style="9" customWidth="1"/>
    <col min="32" max="33" width="3.5" style="4" customWidth="1"/>
    <col min="34" max="51" width="3.125" style="9" customWidth="1"/>
    <col min="52" max="16384" width="3.125" style="9"/>
  </cols>
  <sheetData>
    <row r="1" spans="1:57" ht="15" customHeight="1" x14ac:dyDescent="0.15">
      <c r="A1" s="401" t="s">
        <v>293</v>
      </c>
      <c r="B1" s="401"/>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row>
    <row r="2" spans="1:57" ht="15" customHeight="1" x14ac:dyDescent="0.15">
      <c r="A2" s="401"/>
      <c r="B2" s="401"/>
      <c r="C2" s="401"/>
      <c r="D2" s="401"/>
      <c r="E2" s="401"/>
      <c r="F2" s="401"/>
      <c r="G2" s="401"/>
      <c r="H2" s="401"/>
      <c r="I2" s="401"/>
      <c r="J2" s="401"/>
      <c r="K2" s="401"/>
      <c r="L2" s="401"/>
      <c r="M2" s="401"/>
      <c r="N2" s="401"/>
      <c r="O2" s="401"/>
      <c r="P2" s="401"/>
      <c r="Q2" s="401"/>
      <c r="R2" s="401"/>
      <c r="S2" s="401"/>
      <c r="T2" s="401"/>
      <c r="U2" s="401"/>
      <c r="V2" s="401"/>
      <c r="W2" s="401"/>
      <c r="X2" s="401"/>
      <c r="Y2" s="401"/>
      <c r="Z2" s="401"/>
      <c r="AA2" s="401"/>
      <c r="AB2" s="401"/>
      <c r="AC2" s="401"/>
      <c r="AD2" s="401"/>
      <c r="AE2" s="401"/>
    </row>
    <row r="3" spans="1:57" ht="15" customHeight="1" x14ac:dyDescent="0.15">
      <c r="A3" s="402" t="s">
        <v>39</v>
      </c>
      <c r="B3" s="402"/>
      <c r="C3" s="377"/>
      <c r="D3" s="403"/>
      <c r="E3" s="404"/>
      <c r="F3" s="404"/>
      <c r="G3" s="405"/>
      <c r="I3" s="377" t="s">
        <v>43</v>
      </c>
      <c r="J3" s="376"/>
      <c r="K3" s="394"/>
      <c r="L3" s="398" t="str">
        <f>IF('ポイント表(Ver.3.0)'!$C$2="","",'ポイント表(Ver.3.0)'!$C$2)</f>
        <v/>
      </c>
      <c r="M3" s="348"/>
      <c r="N3" s="348"/>
      <c r="O3" s="399"/>
      <c r="P3" s="398" t="s">
        <v>291</v>
      </c>
      <c r="Q3" s="348"/>
      <c r="R3" s="399"/>
      <c r="S3" s="398" t="str">
        <f>IF('ポイント表(Ver.3.0)'!$C$3="","",'ポイント表(Ver.3.0)'!$C$3)</f>
        <v/>
      </c>
      <c r="T3" s="348"/>
      <c r="U3" s="348"/>
      <c r="V3" s="348"/>
      <c r="W3" s="348"/>
      <c r="X3" s="348"/>
      <c r="Y3" s="348"/>
      <c r="Z3" s="348"/>
      <c r="AA3" s="348"/>
      <c r="AB3" s="348"/>
      <c r="AC3" s="352" t="s">
        <v>74</v>
      </c>
      <c r="AD3" s="406"/>
      <c r="AE3" s="406"/>
      <c r="AF3" s="9"/>
      <c r="AG3" s="392" t="s">
        <v>33</v>
      </c>
      <c r="AH3" s="392"/>
      <c r="AI3" s="392"/>
      <c r="AJ3" s="393">
        <v>0.2</v>
      </c>
      <c r="AK3" s="393"/>
      <c r="AL3" s="393"/>
      <c r="AM3" s="382" t="s">
        <v>35</v>
      </c>
      <c r="AN3" s="382"/>
      <c r="AO3" s="382"/>
      <c r="AP3" s="383">
        <v>0.3</v>
      </c>
      <c r="AQ3" s="383"/>
      <c r="AR3" s="383"/>
    </row>
    <row r="4" spans="1:57" ht="15" customHeight="1" x14ac:dyDescent="0.15">
      <c r="I4" s="377" t="s">
        <v>75</v>
      </c>
      <c r="J4" s="376"/>
      <c r="K4" s="394"/>
      <c r="L4" s="395"/>
      <c r="M4" s="369"/>
      <c r="N4" s="369"/>
      <c r="O4" s="396"/>
      <c r="P4" s="397" t="str">
        <f>IFERROR(YEAR(EDATE(L4,-3)),"")</f>
        <v/>
      </c>
      <c r="Q4" s="376"/>
      <c r="R4" s="13" t="s">
        <v>34</v>
      </c>
      <c r="S4" s="398" t="s">
        <v>297</v>
      </c>
      <c r="T4" s="348"/>
      <c r="U4" s="399"/>
      <c r="V4" s="400" t="str">
        <f>IF('ポイント表(Ver.3.0)'!H9="","",'ポイント表(Ver.3.0)'!H9)</f>
        <v/>
      </c>
      <c r="W4" s="400"/>
      <c r="X4" s="400"/>
      <c r="Y4" s="400"/>
      <c r="Z4" s="397" t="str">
        <f>IFERROR(YEAR(EDATE(V4,-3)),"")</f>
        <v/>
      </c>
      <c r="AA4" s="376"/>
      <c r="AB4" s="142" t="s">
        <v>34</v>
      </c>
      <c r="AC4" s="352"/>
      <c r="AD4" s="406"/>
      <c r="AE4" s="406"/>
      <c r="AF4" s="9"/>
      <c r="AG4" s="382" t="s">
        <v>1</v>
      </c>
      <c r="AH4" s="382"/>
      <c r="AI4" s="382"/>
      <c r="AJ4" s="383">
        <v>0.3</v>
      </c>
      <c r="AK4" s="383"/>
      <c r="AL4" s="383"/>
      <c r="AM4" s="382" t="s">
        <v>76</v>
      </c>
      <c r="AN4" s="382"/>
      <c r="AO4" s="382"/>
      <c r="AP4" s="383">
        <v>0.5</v>
      </c>
      <c r="AQ4" s="383"/>
      <c r="AR4" s="383"/>
      <c r="BB4" s="4"/>
      <c r="BC4" s="4"/>
      <c r="BD4" s="4"/>
      <c r="BE4" s="4"/>
    </row>
    <row r="5" spans="1:57" ht="15" customHeight="1" x14ac:dyDescent="0.15">
      <c r="M5" s="9"/>
      <c r="N5" s="9"/>
      <c r="O5" s="9"/>
      <c r="X5" s="9"/>
      <c r="AD5" s="4"/>
      <c r="AE5" s="4"/>
      <c r="BA5" s="4"/>
      <c r="BE5" s="4"/>
    </row>
    <row r="6" spans="1:57" ht="15" customHeight="1" thickBot="1" x14ac:dyDescent="0.2">
      <c r="M6" s="9"/>
      <c r="N6" s="9"/>
      <c r="O6" s="9"/>
      <c r="X6" s="9"/>
      <c r="AD6" s="4"/>
      <c r="AE6" s="4"/>
      <c r="BA6" s="4"/>
      <c r="BE6" s="4"/>
    </row>
    <row r="7" spans="1:57" ht="15" customHeight="1" x14ac:dyDescent="0.15">
      <c r="A7" s="384" t="s">
        <v>292</v>
      </c>
      <c r="B7" s="384"/>
      <c r="C7" s="384"/>
      <c r="D7" s="384"/>
      <c r="E7" s="384"/>
      <c r="F7" s="384"/>
      <c r="G7" s="384"/>
      <c r="H7" s="384"/>
      <c r="I7" s="384"/>
      <c r="J7" s="384"/>
      <c r="L7" s="385">
        <f>K22+K35+K46+K56+K68</f>
        <v>1221792</v>
      </c>
      <c r="M7" s="386"/>
      <c r="N7" s="386"/>
      <c r="O7" s="386"/>
      <c r="P7" s="386"/>
      <c r="Q7" s="386"/>
      <c r="R7" s="387"/>
      <c r="S7" s="14"/>
      <c r="T7" s="14"/>
      <c r="U7" s="14"/>
      <c r="V7" s="14"/>
      <c r="W7" s="14"/>
      <c r="X7" s="14"/>
      <c r="Y7" s="14"/>
      <c r="Z7" s="14"/>
      <c r="AA7" s="14"/>
      <c r="AB7" s="14"/>
      <c r="AC7" s="9"/>
      <c r="AD7" s="15"/>
      <c r="AE7" s="15"/>
      <c r="AF7" s="9"/>
      <c r="AG7" s="9"/>
      <c r="AY7" s="4"/>
      <c r="BC7" s="4"/>
    </row>
    <row r="8" spans="1:57" ht="15" customHeight="1" thickBot="1" x14ac:dyDescent="0.2">
      <c r="A8" s="384"/>
      <c r="B8" s="384"/>
      <c r="C8" s="384"/>
      <c r="D8" s="384"/>
      <c r="E8" s="384"/>
      <c r="F8" s="384"/>
      <c r="G8" s="384"/>
      <c r="H8" s="384"/>
      <c r="I8" s="384"/>
      <c r="J8" s="384"/>
      <c r="K8" s="143"/>
      <c r="L8" s="388"/>
      <c r="M8" s="389"/>
      <c r="N8" s="389"/>
      <c r="O8" s="389"/>
      <c r="P8" s="389"/>
      <c r="Q8" s="389"/>
      <c r="R8" s="390"/>
      <c r="S8" s="144" t="s">
        <v>77</v>
      </c>
      <c r="T8" s="14"/>
      <c r="U8" s="14"/>
      <c r="V8" s="14"/>
      <c r="W8" s="14"/>
      <c r="X8" s="14"/>
      <c r="Y8" s="391">
        <f>IF(ROUNDDOWN(L7/1.1*0.1,0)=S22+W35+W46+W56+W68,ROUNDDOWN(L7/1.1*0.1,0),"error")</f>
        <v>111072</v>
      </c>
      <c r="Z8" s="391"/>
      <c r="AA8" s="391"/>
      <c r="AB8" s="391"/>
      <c r="AC8" s="9" t="s">
        <v>32</v>
      </c>
      <c r="AD8" s="4"/>
      <c r="AE8" s="4"/>
      <c r="AH8" s="4"/>
      <c r="AI8" s="4"/>
      <c r="AJ8" s="4"/>
      <c r="AK8" s="4"/>
      <c r="AL8" s="4"/>
      <c r="AM8" s="4"/>
      <c r="AY8" s="4"/>
      <c r="BC8" s="4"/>
    </row>
    <row r="9" spans="1:57" ht="15" customHeight="1" x14ac:dyDescent="0.15">
      <c r="A9" s="381" t="s">
        <v>162</v>
      </c>
      <c r="B9" s="381"/>
      <c r="C9" s="381"/>
      <c r="D9" s="381"/>
      <c r="E9" s="381"/>
      <c r="F9" s="381"/>
      <c r="G9" s="381"/>
      <c r="H9" s="381"/>
      <c r="I9" s="381"/>
      <c r="J9" s="381"/>
      <c r="K9" s="381"/>
      <c r="L9" s="381"/>
      <c r="M9" s="381"/>
      <c r="N9" s="381"/>
      <c r="O9" s="381"/>
      <c r="P9" s="381"/>
      <c r="Q9" s="381"/>
      <c r="R9" s="381"/>
      <c r="S9" s="381"/>
      <c r="T9" s="381"/>
      <c r="U9" s="381"/>
      <c r="V9" s="381"/>
      <c r="W9" s="381"/>
      <c r="X9" s="381"/>
      <c r="Y9" s="381"/>
      <c r="Z9" s="381"/>
      <c r="AA9" s="381"/>
      <c r="AB9" s="381"/>
      <c r="AC9" s="381"/>
      <c r="AD9" s="381"/>
      <c r="AE9" s="381"/>
      <c r="AF9" s="9"/>
      <c r="AG9" s="9"/>
      <c r="BA9" s="4"/>
      <c r="BE9" s="4"/>
    </row>
    <row r="10" spans="1:57" ht="15" customHeight="1" x14ac:dyDescent="0.15">
      <c r="M10" s="9"/>
      <c r="N10" s="9"/>
      <c r="O10" s="9"/>
      <c r="S10" s="9"/>
      <c r="T10" s="9"/>
      <c r="U10" s="9"/>
      <c r="V10" s="9"/>
      <c r="W10" s="9"/>
      <c r="X10" s="9"/>
      <c r="Y10" s="9"/>
      <c r="Z10" s="9"/>
      <c r="AA10" s="9"/>
      <c r="AB10" s="9"/>
      <c r="AD10" s="4"/>
      <c r="AE10" s="4"/>
    </row>
    <row r="11" spans="1:57" ht="15" customHeight="1" x14ac:dyDescent="0.15">
      <c r="A11" s="9" t="s">
        <v>298</v>
      </c>
      <c r="M11" s="9"/>
      <c r="N11" s="9"/>
      <c r="O11" s="9"/>
      <c r="P11" s="9"/>
      <c r="Q11" s="9"/>
      <c r="R11" s="9"/>
      <c r="S11" s="9"/>
      <c r="T11" s="9"/>
      <c r="U11" s="9"/>
      <c r="V11" s="9"/>
      <c r="W11" s="9"/>
      <c r="X11" s="9"/>
      <c r="Y11" s="9"/>
      <c r="Z11" s="16"/>
      <c r="AA11" s="17"/>
      <c r="AD11" s="4"/>
      <c r="AE11" s="4"/>
      <c r="AF11" s="9"/>
      <c r="AG11" s="9"/>
    </row>
    <row r="12" spans="1:57" ht="15" customHeight="1" x14ac:dyDescent="0.15">
      <c r="A12" s="355" t="s">
        <v>0</v>
      </c>
      <c r="B12" s="356"/>
      <c r="C12" s="356"/>
      <c r="D12" s="356"/>
      <c r="E12" s="356"/>
      <c r="F12" s="356"/>
      <c r="G12" s="356"/>
      <c r="H12" s="356"/>
      <c r="I12" s="356"/>
      <c r="J12" s="356"/>
      <c r="K12" s="355" t="s">
        <v>79</v>
      </c>
      <c r="L12" s="356"/>
      <c r="M12" s="357"/>
      <c r="N12" s="355" t="s">
        <v>46</v>
      </c>
      <c r="O12" s="356"/>
      <c r="P12" s="356"/>
      <c r="Q12" s="356"/>
      <c r="R12" s="356"/>
      <c r="S12" s="356"/>
      <c r="T12" s="356"/>
      <c r="U12" s="356"/>
      <c r="V12" s="356"/>
      <c r="W12" s="356"/>
      <c r="X12" s="356"/>
      <c r="Y12" s="357"/>
      <c r="Z12" s="349" t="s">
        <v>80</v>
      </c>
      <c r="AA12" s="350"/>
      <c r="AB12" s="350"/>
      <c r="AC12" s="350"/>
      <c r="AD12" s="350"/>
      <c r="AE12" s="351"/>
      <c r="AF12" s="9"/>
      <c r="AG12" s="9"/>
    </row>
    <row r="13" spans="1:57" ht="15" customHeight="1" x14ac:dyDescent="0.15">
      <c r="A13" s="352" t="s">
        <v>81</v>
      </c>
      <c r="B13" s="145" t="s">
        <v>82</v>
      </c>
      <c r="C13" s="353" t="s">
        <v>83</v>
      </c>
      <c r="D13" s="353"/>
      <c r="E13" s="353"/>
      <c r="F13" s="353"/>
      <c r="G13" s="353"/>
      <c r="H13" s="353"/>
      <c r="I13" s="353"/>
      <c r="J13" s="354"/>
      <c r="K13" s="345">
        <f>ROUNDDOWN((N13*R13)*110/100,0)</f>
        <v>220000</v>
      </c>
      <c r="L13" s="346"/>
      <c r="M13" s="347"/>
      <c r="N13" s="345">
        <v>200000</v>
      </c>
      <c r="O13" s="346"/>
      <c r="P13" s="346"/>
      <c r="Q13" s="20" t="s">
        <v>2</v>
      </c>
      <c r="R13" s="13">
        <v>1</v>
      </c>
      <c r="S13" s="13" t="s">
        <v>84</v>
      </c>
      <c r="T13" s="348" t="str">
        <f t="shared" ref="T13:W18" si="0">"＋消費税相当額"</f>
        <v>＋消費税相当額</v>
      </c>
      <c r="U13" s="348"/>
      <c r="V13" s="348"/>
      <c r="W13" s="2"/>
      <c r="X13" s="2"/>
      <c r="Y13" s="13"/>
      <c r="Z13" s="21"/>
      <c r="AA13" s="22"/>
      <c r="AB13" s="22"/>
      <c r="AC13" s="22"/>
      <c r="AD13" s="22"/>
      <c r="AE13" s="23"/>
      <c r="AF13" s="9"/>
    </row>
    <row r="14" spans="1:57" ht="15" customHeight="1" x14ac:dyDescent="0.15">
      <c r="A14" s="352"/>
      <c r="B14" s="145" t="s">
        <v>85</v>
      </c>
      <c r="C14" s="353" t="s">
        <v>86</v>
      </c>
      <c r="D14" s="353"/>
      <c r="E14" s="353"/>
      <c r="F14" s="353"/>
      <c r="G14" s="353"/>
      <c r="H14" s="353"/>
      <c r="I14" s="353"/>
      <c r="J14" s="354"/>
      <c r="K14" s="345">
        <f t="shared" ref="K14:K17" si="1">ROUNDDOWN((N14*R14)*110/100,0)</f>
        <v>220000</v>
      </c>
      <c r="L14" s="346"/>
      <c r="M14" s="347"/>
      <c r="N14" s="345">
        <v>200000</v>
      </c>
      <c r="O14" s="346"/>
      <c r="P14" s="346"/>
      <c r="Q14" s="20" t="s">
        <v>2</v>
      </c>
      <c r="R14" s="13">
        <v>1</v>
      </c>
      <c r="S14" s="13" t="s">
        <v>84</v>
      </c>
      <c r="T14" s="348" t="str">
        <f t="shared" si="0"/>
        <v>＋消費税相当額</v>
      </c>
      <c r="U14" s="348"/>
      <c r="V14" s="348"/>
      <c r="W14" s="2"/>
      <c r="X14" s="2"/>
      <c r="Y14" s="13"/>
      <c r="Z14" s="21"/>
      <c r="AA14" s="22"/>
      <c r="AB14" s="22"/>
      <c r="AC14" s="22"/>
      <c r="AD14" s="22"/>
      <c r="AE14" s="23"/>
      <c r="AF14" s="9"/>
    </row>
    <row r="15" spans="1:57" ht="15" customHeight="1" x14ac:dyDescent="0.15">
      <c r="A15" s="352"/>
      <c r="B15" s="145" t="s">
        <v>87</v>
      </c>
      <c r="C15" s="353" t="s">
        <v>88</v>
      </c>
      <c r="D15" s="353"/>
      <c r="E15" s="353"/>
      <c r="F15" s="353"/>
      <c r="G15" s="353"/>
      <c r="H15" s="353"/>
      <c r="I15" s="353"/>
      <c r="J15" s="354"/>
      <c r="K15" s="345">
        <f>ROUNDDOWN((N15*R15)*110/100,0)</f>
        <v>79200</v>
      </c>
      <c r="L15" s="346"/>
      <c r="M15" s="347"/>
      <c r="N15" s="345">
        <f>IF($AD$3="院内CRC",240000,72000)</f>
        <v>72000</v>
      </c>
      <c r="O15" s="346"/>
      <c r="P15" s="346"/>
      <c r="Q15" s="20" t="s">
        <v>2</v>
      </c>
      <c r="R15" s="13">
        <v>1</v>
      </c>
      <c r="S15" s="13" t="s">
        <v>84</v>
      </c>
      <c r="T15" s="348" t="str">
        <f t="shared" si="0"/>
        <v>＋消費税相当額</v>
      </c>
      <c r="U15" s="348"/>
      <c r="V15" s="348"/>
      <c r="W15" s="2"/>
      <c r="X15" s="2"/>
      <c r="Y15" s="13"/>
      <c r="Z15" s="21"/>
      <c r="AA15" s="22"/>
      <c r="AB15" s="22"/>
      <c r="AC15" s="22"/>
      <c r="AD15" s="22"/>
      <c r="AE15" s="23"/>
      <c r="AF15" s="9"/>
    </row>
    <row r="16" spans="1:57" ht="15" customHeight="1" x14ac:dyDescent="0.15">
      <c r="A16" s="352"/>
      <c r="B16" s="145" t="s">
        <v>89</v>
      </c>
      <c r="C16" s="353" t="s">
        <v>283</v>
      </c>
      <c r="D16" s="353"/>
      <c r="E16" s="353"/>
      <c r="F16" s="353"/>
      <c r="G16" s="353"/>
      <c r="H16" s="353"/>
      <c r="I16" s="353"/>
      <c r="J16" s="354"/>
      <c r="K16" s="345">
        <f t="shared" si="1"/>
        <v>132000</v>
      </c>
      <c r="L16" s="346"/>
      <c r="M16" s="347"/>
      <c r="N16" s="345">
        <v>120000</v>
      </c>
      <c r="O16" s="346"/>
      <c r="P16" s="346"/>
      <c r="Q16" s="20" t="s">
        <v>2</v>
      </c>
      <c r="R16" s="13">
        <v>1</v>
      </c>
      <c r="S16" s="13" t="s">
        <v>84</v>
      </c>
      <c r="T16" s="348" t="str">
        <f t="shared" si="0"/>
        <v>＋消費税相当額</v>
      </c>
      <c r="U16" s="348"/>
      <c r="V16" s="348"/>
      <c r="W16" s="2"/>
      <c r="X16" s="2"/>
      <c r="Y16" s="13"/>
      <c r="Z16" s="21"/>
      <c r="AA16" s="22"/>
      <c r="AB16" s="22"/>
      <c r="AC16" s="22"/>
      <c r="AD16" s="22"/>
      <c r="AE16" s="23"/>
      <c r="AF16" s="9"/>
    </row>
    <row r="17" spans="1:32" ht="15" customHeight="1" x14ac:dyDescent="0.15">
      <c r="A17" s="352"/>
      <c r="B17" s="145" t="s">
        <v>90</v>
      </c>
      <c r="C17" s="353" t="s">
        <v>91</v>
      </c>
      <c r="D17" s="353"/>
      <c r="E17" s="353"/>
      <c r="F17" s="353"/>
      <c r="G17" s="353"/>
      <c r="H17" s="353"/>
      <c r="I17" s="353"/>
      <c r="J17" s="354"/>
      <c r="K17" s="345">
        <f t="shared" si="1"/>
        <v>132000</v>
      </c>
      <c r="L17" s="346"/>
      <c r="M17" s="347"/>
      <c r="N17" s="345">
        <f>IF($AD$3&lt;&gt;"SMOフルサポート",120000,60000)</f>
        <v>120000</v>
      </c>
      <c r="O17" s="346"/>
      <c r="P17" s="346"/>
      <c r="Q17" s="20" t="s">
        <v>2</v>
      </c>
      <c r="R17" s="13">
        <v>1</v>
      </c>
      <c r="S17" s="13" t="s">
        <v>84</v>
      </c>
      <c r="T17" s="348" t="str">
        <f t="shared" si="0"/>
        <v>＋消費税相当額</v>
      </c>
      <c r="U17" s="348"/>
      <c r="V17" s="348"/>
      <c r="W17" s="2"/>
      <c r="X17" s="2"/>
      <c r="Y17" s="13"/>
      <c r="Z17" s="21"/>
      <c r="AA17" s="22"/>
      <c r="AB17" s="22"/>
      <c r="AC17" s="22"/>
      <c r="AD17" s="22"/>
      <c r="AE17" s="23"/>
      <c r="AF17" s="9"/>
    </row>
    <row r="18" spans="1:32" ht="15" customHeight="1" x14ac:dyDescent="0.15">
      <c r="A18" s="352"/>
      <c r="B18" s="145" t="s">
        <v>92</v>
      </c>
      <c r="C18" s="353" t="s">
        <v>93</v>
      </c>
      <c r="D18" s="353"/>
      <c r="E18" s="353"/>
      <c r="F18" s="353"/>
      <c r="G18" s="353"/>
      <c r="H18" s="353"/>
      <c r="I18" s="353"/>
      <c r="J18" s="354"/>
      <c r="K18" s="345">
        <f>ROUNDDOWN((N18*R18*U18)*110/100,0)</f>
        <v>0</v>
      </c>
      <c r="L18" s="346"/>
      <c r="M18" s="347"/>
      <c r="N18" s="345">
        <v>50000</v>
      </c>
      <c r="O18" s="346"/>
      <c r="P18" s="346"/>
      <c r="Q18" s="20" t="s">
        <v>2</v>
      </c>
      <c r="R18" s="13">
        <v>1</v>
      </c>
      <c r="S18" s="13" t="s">
        <v>84</v>
      </c>
      <c r="T18" s="4" t="s">
        <v>2</v>
      </c>
      <c r="U18" s="13">
        <f>IF('ポイント表(Ver.3.0)'!C33="",0,'ポイント表(Ver.3.0)'!C33)</f>
        <v>0</v>
      </c>
      <c r="V18" s="116" t="s">
        <v>52</v>
      </c>
      <c r="W18" s="348" t="str">
        <f t="shared" si="0"/>
        <v>＋消費税相当額</v>
      </c>
      <c r="X18" s="348"/>
      <c r="Y18" s="348"/>
      <c r="Z18" s="21"/>
      <c r="AA18" s="22"/>
      <c r="AB18" s="22"/>
      <c r="AC18" s="22"/>
      <c r="AD18" s="22"/>
      <c r="AE18" s="23"/>
      <c r="AF18" s="9"/>
    </row>
    <row r="19" spans="1:32" ht="15" customHeight="1" x14ac:dyDescent="0.15">
      <c r="A19" s="352"/>
      <c r="B19" s="145" t="s">
        <v>94</v>
      </c>
      <c r="C19" s="353" t="s">
        <v>33</v>
      </c>
      <c r="D19" s="353"/>
      <c r="E19" s="353"/>
      <c r="F19" s="353"/>
      <c r="G19" s="353"/>
      <c r="H19" s="353"/>
      <c r="I19" s="353"/>
      <c r="J19" s="354"/>
      <c r="K19" s="345">
        <f>ROUNDDOWN(SUM(K13:M18)*$AJ$3,0)</f>
        <v>156640</v>
      </c>
      <c r="L19" s="346"/>
      <c r="M19" s="347"/>
      <c r="N19" s="24" t="s">
        <v>95</v>
      </c>
      <c r="O19" s="19"/>
      <c r="P19" s="19"/>
      <c r="Q19" s="20"/>
      <c r="R19" s="13"/>
      <c r="S19" s="13"/>
      <c r="T19" s="13"/>
      <c r="U19" s="13"/>
      <c r="V19" s="13"/>
      <c r="W19" s="2"/>
      <c r="X19" s="2"/>
      <c r="Y19" s="13"/>
      <c r="Z19" s="21"/>
      <c r="AA19" s="22"/>
      <c r="AB19" s="22"/>
      <c r="AC19" s="22"/>
      <c r="AD19" s="22"/>
      <c r="AE19" s="23"/>
      <c r="AF19" s="9"/>
    </row>
    <row r="20" spans="1:32" ht="15" customHeight="1" x14ac:dyDescent="0.15">
      <c r="A20" s="352"/>
      <c r="B20" s="146" t="s">
        <v>96</v>
      </c>
      <c r="C20" s="2"/>
      <c r="D20" s="2"/>
      <c r="E20" s="2"/>
      <c r="F20" s="25"/>
      <c r="G20" s="25"/>
      <c r="H20" s="25"/>
      <c r="I20" s="25"/>
      <c r="J20" s="2"/>
      <c r="K20" s="345">
        <f>SUM(K13:M19)</f>
        <v>939840</v>
      </c>
      <c r="L20" s="346"/>
      <c r="M20" s="347"/>
      <c r="N20" s="24" t="s">
        <v>97</v>
      </c>
      <c r="O20" s="26"/>
      <c r="P20" s="19"/>
      <c r="Q20" s="20"/>
      <c r="R20" s="13"/>
      <c r="S20" s="13"/>
      <c r="T20" s="13"/>
      <c r="U20" s="13"/>
      <c r="V20" s="13"/>
      <c r="W20" s="2"/>
      <c r="X20" s="2"/>
      <c r="Y20" s="13"/>
      <c r="Z20" s="21"/>
      <c r="AA20" s="22"/>
      <c r="AB20" s="22"/>
      <c r="AC20" s="22"/>
      <c r="AD20" s="22"/>
      <c r="AE20" s="23"/>
      <c r="AF20" s="9"/>
    </row>
    <row r="21" spans="1:32" ht="15" customHeight="1" x14ac:dyDescent="0.15">
      <c r="A21" s="146" t="s">
        <v>98</v>
      </c>
      <c r="B21" s="2"/>
      <c r="C21" s="2"/>
      <c r="D21" s="2"/>
      <c r="E21" s="2"/>
      <c r="F21" s="25"/>
      <c r="G21" s="25"/>
      <c r="H21" s="25"/>
      <c r="I21" s="25"/>
      <c r="J21" s="2"/>
      <c r="K21" s="345">
        <f>ROUNDDOWN(K20*$AJ$4,0)</f>
        <v>281952</v>
      </c>
      <c r="L21" s="346"/>
      <c r="M21" s="347"/>
      <c r="N21" s="24" t="s">
        <v>99</v>
      </c>
      <c r="O21" s="26"/>
      <c r="P21" s="19"/>
      <c r="Q21" s="20"/>
      <c r="R21" s="13"/>
      <c r="S21" s="13"/>
      <c r="T21" s="13"/>
      <c r="U21" s="13"/>
      <c r="V21" s="13"/>
      <c r="W21" s="2"/>
      <c r="X21" s="2"/>
      <c r="Y21" s="13"/>
      <c r="Z21" s="21"/>
      <c r="AA21" s="22"/>
      <c r="AB21" s="22"/>
      <c r="AC21" s="22"/>
      <c r="AD21" s="22"/>
      <c r="AE21" s="23"/>
      <c r="AF21" s="9"/>
    </row>
    <row r="22" spans="1:32" ht="15" customHeight="1" x14ac:dyDescent="0.15">
      <c r="A22" s="146" t="s">
        <v>42</v>
      </c>
      <c r="B22" s="2"/>
      <c r="C22" s="2"/>
      <c r="D22" s="2"/>
      <c r="E22" s="2"/>
      <c r="F22" s="2"/>
      <c r="G22" s="2"/>
      <c r="H22" s="2"/>
      <c r="I22" s="2"/>
      <c r="J22" s="2"/>
      <c r="K22" s="345">
        <f>SUM(K20:M21)</f>
        <v>1221792</v>
      </c>
      <c r="L22" s="346"/>
      <c r="M22" s="347"/>
      <c r="N22" s="146" t="s">
        <v>100</v>
      </c>
      <c r="O22" s="26"/>
      <c r="P22" s="19"/>
      <c r="Q22" s="20"/>
      <c r="R22" s="13"/>
      <c r="S22" s="346">
        <f>ROUNDDOWN(K22/1.1*0.1,0)</f>
        <v>111072</v>
      </c>
      <c r="T22" s="346"/>
      <c r="U22" s="346"/>
      <c r="V22" s="13"/>
      <c r="W22" s="2"/>
      <c r="X22" s="2"/>
      <c r="Y22" s="13"/>
      <c r="Z22" s="21"/>
      <c r="AA22" s="22"/>
      <c r="AB22" s="22"/>
      <c r="AC22" s="22"/>
      <c r="AD22" s="22"/>
      <c r="AE22" s="23"/>
      <c r="AF22" s="9"/>
    </row>
    <row r="23" spans="1:32" ht="15" customHeight="1" outlineLevel="1" x14ac:dyDescent="0.15">
      <c r="A23" s="147"/>
      <c r="B23" s="147"/>
      <c r="M23" s="9"/>
      <c r="N23" s="27"/>
      <c r="O23" s="28"/>
      <c r="P23" s="27"/>
      <c r="Z23" s="9"/>
      <c r="AA23" s="9"/>
      <c r="AB23" s="9"/>
      <c r="AC23" s="9"/>
      <c r="AF23" s="9"/>
    </row>
    <row r="24" spans="1:32" ht="15" customHeight="1" outlineLevel="1" x14ac:dyDescent="0.15">
      <c r="A24" s="9" t="s">
        <v>299</v>
      </c>
      <c r="B24" s="147"/>
      <c r="M24" s="9"/>
      <c r="N24" s="9"/>
      <c r="O24" s="9"/>
      <c r="P24" s="9"/>
      <c r="Q24" s="9"/>
      <c r="R24" s="9"/>
      <c r="S24" s="9"/>
      <c r="T24" s="9"/>
      <c r="U24" s="9"/>
      <c r="V24" s="9"/>
      <c r="W24" s="9"/>
      <c r="X24" s="9"/>
      <c r="Z24" s="9"/>
      <c r="AA24" s="9"/>
      <c r="AB24" s="9"/>
      <c r="AC24" s="9"/>
      <c r="AF24" s="9"/>
    </row>
    <row r="25" spans="1:32" ht="15" customHeight="1" outlineLevel="1" x14ac:dyDescent="0.15">
      <c r="A25" s="355" t="s">
        <v>0</v>
      </c>
      <c r="B25" s="356"/>
      <c r="C25" s="356"/>
      <c r="D25" s="356"/>
      <c r="E25" s="356"/>
      <c r="F25" s="356"/>
      <c r="G25" s="356"/>
      <c r="H25" s="356"/>
      <c r="I25" s="356"/>
      <c r="J25" s="356"/>
      <c r="K25" s="355" t="s">
        <v>79</v>
      </c>
      <c r="L25" s="356"/>
      <c r="M25" s="357"/>
      <c r="N25" s="355" t="s">
        <v>46</v>
      </c>
      <c r="O25" s="356"/>
      <c r="P25" s="356"/>
      <c r="Q25" s="356"/>
      <c r="R25" s="356"/>
      <c r="S25" s="356"/>
      <c r="T25" s="356"/>
      <c r="U25" s="356"/>
      <c r="V25" s="356"/>
      <c r="W25" s="356"/>
      <c r="X25" s="356"/>
      <c r="Y25" s="357"/>
      <c r="Z25" s="349" t="s">
        <v>80</v>
      </c>
      <c r="AA25" s="350"/>
      <c r="AB25" s="350"/>
      <c r="AC25" s="350"/>
      <c r="AD25" s="350"/>
      <c r="AE25" s="351"/>
      <c r="AF25" s="9"/>
    </row>
    <row r="26" spans="1:32" ht="15" customHeight="1" outlineLevel="1" x14ac:dyDescent="0.15">
      <c r="A26" s="352" t="s">
        <v>81</v>
      </c>
      <c r="B26" s="145" t="s">
        <v>82</v>
      </c>
      <c r="C26" s="353" t="s">
        <v>83</v>
      </c>
      <c r="D26" s="353"/>
      <c r="E26" s="353"/>
      <c r="F26" s="353"/>
      <c r="G26" s="353"/>
      <c r="H26" s="353"/>
      <c r="I26" s="353"/>
      <c r="J26" s="354"/>
      <c r="K26" s="345">
        <f t="shared" ref="K26:K29" si="2">ROUNDDOWN((N26*R26)*110/100,0)</f>
        <v>110000</v>
      </c>
      <c r="L26" s="346"/>
      <c r="M26" s="347"/>
      <c r="N26" s="345">
        <v>100000</v>
      </c>
      <c r="O26" s="346"/>
      <c r="P26" s="346"/>
      <c r="Q26" s="20" t="s">
        <v>2</v>
      </c>
      <c r="R26" s="13">
        <v>1</v>
      </c>
      <c r="S26" s="115" t="s">
        <v>40</v>
      </c>
      <c r="T26" s="348" t="str">
        <f t="shared" ref="T26:T30" si="3">"＋消費税相当額"</f>
        <v>＋消費税相当額</v>
      </c>
      <c r="U26" s="348"/>
      <c r="V26" s="348"/>
      <c r="W26" s="2"/>
      <c r="X26" s="22"/>
      <c r="Y26" s="13"/>
      <c r="Z26" s="21"/>
      <c r="AA26" s="22"/>
      <c r="AB26" s="22"/>
      <c r="AC26" s="22"/>
      <c r="AD26" s="22"/>
      <c r="AE26" s="23"/>
      <c r="AF26" s="9"/>
    </row>
    <row r="27" spans="1:32" ht="15" customHeight="1" outlineLevel="1" x14ac:dyDescent="0.15">
      <c r="A27" s="352"/>
      <c r="B27" s="145" t="s">
        <v>102</v>
      </c>
      <c r="C27" s="353" t="s">
        <v>103</v>
      </c>
      <c r="D27" s="353"/>
      <c r="E27" s="353"/>
      <c r="F27" s="353"/>
      <c r="G27" s="353"/>
      <c r="H27" s="353"/>
      <c r="I27" s="353"/>
      <c r="J27" s="354"/>
      <c r="K27" s="345">
        <f t="shared" si="2"/>
        <v>132000</v>
      </c>
      <c r="L27" s="346"/>
      <c r="M27" s="347"/>
      <c r="N27" s="345">
        <v>120000</v>
      </c>
      <c r="O27" s="346"/>
      <c r="P27" s="346"/>
      <c r="Q27" s="20" t="s">
        <v>2</v>
      </c>
      <c r="R27" s="13">
        <v>1</v>
      </c>
      <c r="S27" s="115" t="s">
        <v>40</v>
      </c>
      <c r="T27" s="348" t="str">
        <f t="shared" si="3"/>
        <v>＋消費税相当額</v>
      </c>
      <c r="U27" s="348"/>
      <c r="V27" s="348"/>
      <c r="W27" s="2"/>
      <c r="X27" s="22"/>
      <c r="Y27" s="13"/>
      <c r="Z27" s="21"/>
      <c r="AA27" s="22"/>
      <c r="AB27" s="22"/>
      <c r="AC27" s="22"/>
      <c r="AD27" s="22"/>
      <c r="AE27" s="23"/>
      <c r="AF27" s="9"/>
    </row>
    <row r="28" spans="1:32" ht="15" customHeight="1" outlineLevel="1" x14ac:dyDescent="0.15">
      <c r="A28" s="352"/>
      <c r="B28" s="145" t="s">
        <v>87</v>
      </c>
      <c r="C28" s="353" t="s">
        <v>104</v>
      </c>
      <c r="D28" s="353"/>
      <c r="E28" s="353"/>
      <c r="F28" s="353"/>
      <c r="G28" s="353"/>
      <c r="H28" s="353"/>
      <c r="I28" s="353"/>
      <c r="J28" s="354"/>
      <c r="K28" s="345">
        <f t="shared" si="2"/>
        <v>79200</v>
      </c>
      <c r="L28" s="346"/>
      <c r="M28" s="347"/>
      <c r="N28" s="345">
        <f>IF($AD$3="院内CRC",240000,72000)</f>
        <v>72000</v>
      </c>
      <c r="O28" s="346"/>
      <c r="P28" s="346"/>
      <c r="Q28" s="20" t="s">
        <v>2</v>
      </c>
      <c r="R28" s="13">
        <v>1</v>
      </c>
      <c r="S28" s="115" t="s">
        <v>40</v>
      </c>
      <c r="T28" s="348" t="str">
        <f t="shared" si="3"/>
        <v>＋消費税相当額</v>
      </c>
      <c r="U28" s="348"/>
      <c r="V28" s="348"/>
      <c r="W28" s="2"/>
      <c r="X28" s="22"/>
      <c r="Y28" s="13"/>
      <c r="Z28" s="21"/>
      <c r="AA28" s="22"/>
      <c r="AB28" s="22"/>
      <c r="AC28" s="22"/>
      <c r="AD28" s="22"/>
      <c r="AE28" s="23"/>
      <c r="AF28" s="9"/>
    </row>
    <row r="29" spans="1:32" ht="15" customHeight="1" outlineLevel="1" x14ac:dyDescent="0.15">
      <c r="A29" s="352"/>
      <c r="B29" s="145" t="s">
        <v>89</v>
      </c>
      <c r="C29" s="353" t="s">
        <v>284</v>
      </c>
      <c r="D29" s="353"/>
      <c r="E29" s="353"/>
      <c r="F29" s="353"/>
      <c r="G29" s="353"/>
      <c r="H29" s="353"/>
      <c r="I29" s="353"/>
      <c r="J29" s="354"/>
      <c r="K29" s="345">
        <f t="shared" si="2"/>
        <v>132000</v>
      </c>
      <c r="L29" s="346"/>
      <c r="M29" s="347"/>
      <c r="N29" s="345">
        <f>120000</f>
        <v>120000</v>
      </c>
      <c r="O29" s="346"/>
      <c r="P29" s="346"/>
      <c r="Q29" s="20" t="s">
        <v>2</v>
      </c>
      <c r="R29" s="13">
        <v>1</v>
      </c>
      <c r="S29" s="115" t="s">
        <v>40</v>
      </c>
      <c r="T29" s="348" t="str">
        <f t="shared" si="3"/>
        <v>＋消費税相当額</v>
      </c>
      <c r="U29" s="348"/>
      <c r="V29" s="348"/>
      <c r="W29" s="2"/>
      <c r="X29" s="22"/>
      <c r="Y29" s="13"/>
      <c r="Z29" s="21"/>
      <c r="AA29" s="22"/>
      <c r="AB29" s="22"/>
      <c r="AC29" s="22"/>
      <c r="AD29" s="22"/>
      <c r="AE29" s="23"/>
      <c r="AF29" s="9"/>
    </row>
    <row r="30" spans="1:32" ht="15" customHeight="1" outlineLevel="1" x14ac:dyDescent="0.15">
      <c r="A30" s="352"/>
      <c r="B30" s="145" t="s">
        <v>90</v>
      </c>
      <c r="C30" s="353" t="s">
        <v>105</v>
      </c>
      <c r="D30" s="353"/>
      <c r="E30" s="353"/>
      <c r="F30" s="353"/>
      <c r="G30" s="353"/>
      <c r="H30" s="353"/>
      <c r="I30" s="353"/>
      <c r="J30" s="354"/>
      <c r="K30" s="345">
        <f>ROUNDDOWN((N30*R30)*110/100,0)</f>
        <v>132000</v>
      </c>
      <c r="L30" s="346"/>
      <c r="M30" s="347"/>
      <c r="N30" s="345">
        <f>IF($AD$3&lt;&gt;"SMOフルサポート",120000,60000)</f>
        <v>120000</v>
      </c>
      <c r="O30" s="346"/>
      <c r="P30" s="346"/>
      <c r="Q30" s="20" t="s">
        <v>2</v>
      </c>
      <c r="R30" s="13">
        <v>1</v>
      </c>
      <c r="S30" s="115" t="s">
        <v>40</v>
      </c>
      <c r="T30" s="348" t="str">
        <f t="shared" si="3"/>
        <v>＋消費税相当額</v>
      </c>
      <c r="U30" s="348"/>
      <c r="V30" s="348"/>
      <c r="W30" s="2"/>
      <c r="X30" s="22"/>
      <c r="Y30" s="13"/>
      <c r="Z30" s="21"/>
      <c r="AA30" s="22"/>
      <c r="AB30" s="22"/>
      <c r="AC30" s="22"/>
      <c r="AD30" s="22"/>
      <c r="AE30" s="23"/>
      <c r="AF30" s="9"/>
    </row>
    <row r="31" spans="1:32" ht="15" customHeight="1" outlineLevel="1" x14ac:dyDescent="0.15">
      <c r="A31" s="352"/>
      <c r="B31" s="145" t="s">
        <v>92</v>
      </c>
      <c r="C31" s="353" t="s">
        <v>33</v>
      </c>
      <c r="D31" s="353"/>
      <c r="E31" s="353"/>
      <c r="F31" s="353"/>
      <c r="G31" s="353"/>
      <c r="H31" s="353"/>
      <c r="I31" s="353"/>
      <c r="J31" s="354"/>
      <c r="K31" s="345">
        <f>ROUNDDOWN(SUM(K26:M30)*$AJ$3,0)</f>
        <v>117040</v>
      </c>
      <c r="L31" s="346"/>
      <c r="M31" s="347"/>
      <c r="N31" s="24" t="s">
        <v>95</v>
      </c>
      <c r="O31" s="19"/>
      <c r="P31" s="19"/>
      <c r="Q31" s="20"/>
      <c r="R31" s="13"/>
      <c r="S31" s="115"/>
      <c r="T31" s="13"/>
      <c r="U31" s="13"/>
      <c r="V31" s="13"/>
      <c r="W31" s="2"/>
      <c r="X31" s="22"/>
      <c r="Y31" s="13"/>
      <c r="Z31" s="21"/>
      <c r="AA31" s="22"/>
      <c r="AB31" s="22"/>
      <c r="AC31" s="22"/>
      <c r="AD31" s="22"/>
      <c r="AE31" s="23"/>
      <c r="AF31" s="9"/>
    </row>
    <row r="32" spans="1:32" ht="15" customHeight="1" outlineLevel="1" x14ac:dyDescent="0.15">
      <c r="A32" s="352"/>
      <c r="B32" s="146" t="s">
        <v>96</v>
      </c>
      <c r="C32" s="2"/>
      <c r="D32" s="2"/>
      <c r="E32" s="2"/>
      <c r="F32" s="22"/>
      <c r="G32" s="2"/>
      <c r="H32" s="2"/>
      <c r="I32" s="2"/>
      <c r="J32" s="2"/>
      <c r="K32" s="345">
        <f>SUM(K26:M31)</f>
        <v>702240</v>
      </c>
      <c r="L32" s="346"/>
      <c r="M32" s="347"/>
      <c r="N32" s="24" t="s">
        <v>97</v>
      </c>
      <c r="O32" s="19"/>
      <c r="P32" s="19"/>
      <c r="Q32" s="20"/>
      <c r="R32" s="13"/>
      <c r="S32" s="13"/>
      <c r="T32" s="13"/>
      <c r="U32" s="13"/>
      <c r="V32" s="13"/>
      <c r="W32" s="2"/>
      <c r="X32" s="2"/>
      <c r="Y32" s="13"/>
      <c r="Z32" s="21"/>
      <c r="AA32" s="22"/>
      <c r="AB32" s="22"/>
      <c r="AC32" s="22"/>
      <c r="AD32" s="22"/>
      <c r="AE32" s="23"/>
      <c r="AF32" s="9"/>
    </row>
    <row r="33" spans="1:58" ht="15" customHeight="1" outlineLevel="1" x14ac:dyDescent="0.15">
      <c r="A33" s="148" t="s">
        <v>98</v>
      </c>
      <c r="B33" s="146"/>
      <c r="C33" s="2"/>
      <c r="D33" s="2"/>
      <c r="E33" s="2"/>
      <c r="F33" s="22"/>
      <c r="G33" s="2"/>
      <c r="H33" s="2"/>
      <c r="I33" s="2"/>
      <c r="J33" s="2"/>
      <c r="K33" s="345">
        <f>ROUNDDOWN(K32*$AJ$4,0)</f>
        <v>210672</v>
      </c>
      <c r="L33" s="346"/>
      <c r="M33" s="347"/>
      <c r="N33" s="24" t="s">
        <v>99</v>
      </c>
      <c r="O33" s="26"/>
      <c r="P33" s="19"/>
      <c r="Q33" s="20"/>
      <c r="R33" s="13"/>
      <c r="S33" s="13"/>
      <c r="T33" s="13"/>
      <c r="U33" s="13"/>
      <c r="V33" s="13"/>
      <c r="W33" s="2"/>
      <c r="X33" s="2"/>
      <c r="Y33" s="13"/>
      <c r="Z33" s="21"/>
      <c r="AA33" s="22"/>
      <c r="AB33" s="22"/>
      <c r="AC33" s="22"/>
      <c r="AD33" s="22"/>
      <c r="AE33" s="23"/>
      <c r="AF33" s="9"/>
      <c r="AG33" s="9"/>
    </row>
    <row r="34" spans="1:58" ht="15" customHeight="1" outlineLevel="1" x14ac:dyDescent="0.15">
      <c r="A34" s="148" t="s">
        <v>106</v>
      </c>
      <c r="B34" s="146"/>
      <c r="C34" s="2"/>
      <c r="D34" s="2"/>
      <c r="E34" s="2"/>
      <c r="F34" s="2"/>
      <c r="G34" s="2"/>
      <c r="H34" s="2"/>
      <c r="I34" s="2"/>
      <c r="J34" s="2"/>
      <c r="K34" s="345">
        <f>SUM(K32:M33)</f>
        <v>912912</v>
      </c>
      <c r="L34" s="346"/>
      <c r="M34" s="347"/>
      <c r="N34" s="146" t="s">
        <v>100</v>
      </c>
      <c r="O34" s="26"/>
      <c r="P34" s="19"/>
      <c r="Q34" s="20"/>
      <c r="R34" s="13"/>
      <c r="S34" s="346">
        <f>ROUNDDOWN(K34/1.1*0.1,0)</f>
        <v>82992</v>
      </c>
      <c r="T34" s="346"/>
      <c r="U34" s="346"/>
      <c r="V34" s="13"/>
      <c r="W34" s="2"/>
      <c r="X34" s="2"/>
      <c r="Y34" s="13"/>
      <c r="Z34" s="21"/>
      <c r="AA34" s="22"/>
      <c r="AB34" s="22"/>
      <c r="AC34" s="22"/>
      <c r="AD34" s="22"/>
      <c r="AE34" s="29"/>
      <c r="AF34" s="9"/>
      <c r="AG34" s="9"/>
    </row>
    <row r="35" spans="1:58" ht="15" customHeight="1" outlineLevel="1" x14ac:dyDescent="0.15">
      <c r="A35" s="148" t="s">
        <v>42</v>
      </c>
      <c r="B35" s="146"/>
      <c r="C35" s="149"/>
      <c r="D35" s="13"/>
      <c r="E35" s="2"/>
      <c r="F35" s="2"/>
      <c r="G35" s="2"/>
      <c r="H35" s="2"/>
      <c r="I35" s="2"/>
      <c r="J35" s="2"/>
      <c r="K35" s="345">
        <f>K34*N35</f>
        <v>0</v>
      </c>
      <c r="L35" s="346"/>
      <c r="M35" s="347"/>
      <c r="N35" s="13">
        <f>IFERROR(Z4-P4,0)</f>
        <v>0</v>
      </c>
      <c r="O35" s="2" t="s">
        <v>107</v>
      </c>
      <c r="P35" s="150"/>
      <c r="Q35" s="2"/>
      <c r="R35" s="2" t="s">
        <v>100</v>
      </c>
      <c r="S35" s="2"/>
      <c r="T35" s="2"/>
      <c r="U35" s="20"/>
      <c r="V35" s="150"/>
      <c r="W35" s="346">
        <f>ROUNDDOWN(K35/1.1*0.1,0)</f>
        <v>0</v>
      </c>
      <c r="X35" s="346"/>
      <c r="Y35" s="346"/>
      <c r="Z35" s="21"/>
      <c r="AA35" s="22"/>
      <c r="AB35" s="22"/>
      <c r="AC35" s="22"/>
      <c r="AD35" s="22"/>
      <c r="AE35" s="29"/>
      <c r="AF35" s="9"/>
      <c r="AG35" s="9"/>
    </row>
    <row r="36" spans="1:58" ht="15" customHeight="1" x14ac:dyDescent="0.15">
      <c r="A36" s="9"/>
      <c r="B36" s="147"/>
      <c r="M36" s="27"/>
      <c r="N36" s="9"/>
      <c r="O36" s="9"/>
      <c r="P36" s="9"/>
      <c r="Q36" s="9"/>
      <c r="R36" s="9"/>
      <c r="S36" s="9"/>
      <c r="T36" s="9"/>
      <c r="U36" s="9"/>
      <c r="V36" s="9"/>
      <c r="W36" s="9"/>
      <c r="X36" s="9"/>
      <c r="Y36" s="9"/>
      <c r="Z36" s="30"/>
      <c r="AA36" s="30"/>
      <c r="AB36" s="30"/>
      <c r="AC36" s="30"/>
      <c r="AD36" s="30"/>
      <c r="AE36" s="31"/>
      <c r="AF36" s="9"/>
      <c r="AG36" s="9"/>
    </row>
    <row r="37" spans="1:58" ht="15" customHeight="1" x14ac:dyDescent="0.15">
      <c r="A37" s="9" t="s">
        <v>108</v>
      </c>
      <c r="B37" s="147"/>
      <c r="M37" s="27"/>
      <c r="N37" s="28"/>
      <c r="O37" s="27"/>
      <c r="P37" s="116"/>
      <c r="S37" s="116"/>
      <c r="V37" s="116"/>
      <c r="W37" s="116"/>
      <c r="X37" s="9"/>
      <c r="Y37" s="9"/>
      <c r="Z37" s="9"/>
      <c r="AA37" s="9"/>
      <c r="AB37" s="9"/>
      <c r="AC37" s="9"/>
      <c r="AF37" s="9"/>
      <c r="AG37" s="9"/>
      <c r="BF37" s="9" t="s">
        <v>109</v>
      </c>
    </row>
    <row r="38" spans="1:58" ht="15" customHeight="1" outlineLevel="1" x14ac:dyDescent="0.15">
      <c r="A38" s="9" t="s">
        <v>110</v>
      </c>
      <c r="B38" s="147"/>
      <c r="M38" s="27"/>
      <c r="N38" s="28"/>
      <c r="O38" s="27"/>
      <c r="P38" s="116"/>
      <c r="S38" s="116"/>
      <c r="V38" s="116"/>
      <c r="W38" s="116"/>
      <c r="X38" s="9"/>
      <c r="Y38" s="9"/>
      <c r="Z38" s="9"/>
      <c r="AA38" s="9"/>
      <c r="AB38" s="9"/>
      <c r="AC38" s="9"/>
      <c r="AF38" s="9"/>
      <c r="AG38" s="9"/>
    </row>
    <row r="39" spans="1:58" ht="15" customHeight="1" outlineLevel="1" x14ac:dyDescent="0.15">
      <c r="A39" s="355" t="s">
        <v>0</v>
      </c>
      <c r="B39" s="356"/>
      <c r="C39" s="356"/>
      <c r="D39" s="356"/>
      <c r="E39" s="356"/>
      <c r="F39" s="356"/>
      <c r="G39" s="356"/>
      <c r="H39" s="356"/>
      <c r="I39" s="356"/>
      <c r="J39" s="356"/>
      <c r="K39" s="355" t="s">
        <v>79</v>
      </c>
      <c r="L39" s="356"/>
      <c r="M39" s="357"/>
      <c r="N39" s="355" t="s">
        <v>46</v>
      </c>
      <c r="O39" s="356"/>
      <c r="P39" s="356"/>
      <c r="Q39" s="356"/>
      <c r="R39" s="356"/>
      <c r="S39" s="356"/>
      <c r="T39" s="356"/>
      <c r="U39" s="356"/>
      <c r="V39" s="356"/>
      <c r="W39" s="356"/>
      <c r="X39" s="356"/>
      <c r="Y39" s="356"/>
      <c r="Z39" s="349" t="s">
        <v>80</v>
      </c>
      <c r="AA39" s="350"/>
      <c r="AB39" s="350"/>
      <c r="AC39" s="350"/>
      <c r="AD39" s="350"/>
      <c r="AE39" s="351"/>
      <c r="AF39" s="9"/>
      <c r="AG39" s="9"/>
    </row>
    <row r="40" spans="1:58" ht="15" customHeight="1" outlineLevel="1" x14ac:dyDescent="0.15">
      <c r="A40" s="352" t="s">
        <v>81</v>
      </c>
      <c r="B40" s="145" t="s">
        <v>82</v>
      </c>
      <c r="C40" s="353" t="s">
        <v>111</v>
      </c>
      <c r="D40" s="353"/>
      <c r="E40" s="353"/>
      <c r="F40" s="353"/>
      <c r="G40" s="353"/>
      <c r="H40" s="353"/>
      <c r="I40" s="353"/>
      <c r="J40" s="354"/>
      <c r="K40" s="345">
        <f>ROUNDDOWN((N40*R40*U40)*110/100,0)</f>
        <v>11000</v>
      </c>
      <c r="L40" s="346"/>
      <c r="M40" s="347"/>
      <c r="N40" s="365">
        <v>10000</v>
      </c>
      <c r="O40" s="362"/>
      <c r="P40" s="362"/>
      <c r="Q40" s="20" t="s">
        <v>2</v>
      </c>
      <c r="R40" s="2">
        <v>1</v>
      </c>
      <c r="S40" s="115" t="s">
        <v>4</v>
      </c>
      <c r="T40" s="20" t="s">
        <v>2</v>
      </c>
      <c r="U40" s="2">
        <v>1</v>
      </c>
      <c r="V40" s="115" t="s">
        <v>3</v>
      </c>
      <c r="W40" s="348" t="str">
        <f t="shared" ref="W40:W41" si="4">"＋消費税相当額"</f>
        <v>＋消費税相当額</v>
      </c>
      <c r="X40" s="348"/>
      <c r="Y40" s="348"/>
      <c r="Z40" s="21"/>
      <c r="AA40" s="2"/>
      <c r="AB40" s="2"/>
      <c r="AC40" s="2"/>
      <c r="AD40" s="2"/>
      <c r="AE40" s="3"/>
      <c r="AF40" s="9"/>
      <c r="AG40" s="9"/>
    </row>
    <row r="41" spans="1:58" ht="15" customHeight="1" outlineLevel="1" x14ac:dyDescent="0.15">
      <c r="A41" s="352"/>
      <c r="B41" s="145" t="s">
        <v>85</v>
      </c>
      <c r="C41" s="353" t="s">
        <v>112</v>
      </c>
      <c r="D41" s="353"/>
      <c r="E41" s="353"/>
      <c r="F41" s="353"/>
      <c r="G41" s="353"/>
      <c r="H41" s="353"/>
      <c r="I41" s="353"/>
      <c r="J41" s="354"/>
      <c r="K41" s="345">
        <f t="shared" ref="K41" si="5">ROUNDDOWN((N41*R41*U41)*110/100,0)</f>
        <v>5500</v>
      </c>
      <c r="L41" s="346"/>
      <c r="M41" s="347"/>
      <c r="N41" s="345">
        <f>IF($AD$3&lt;&gt;"院内CRC",5000,10000)</f>
        <v>5000</v>
      </c>
      <c r="O41" s="346"/>
      <c r="P41" s="346"/>
      <c r="Q41" s="20" t="s">
        <v>2</v>
      </c>
      <c r="R41" s="2">
        <v>1</v>
      </c>
      <c r="S41" s="115" t="s">
        <v>4</v>
      </c>
      <c r="T41" s="20" t="s">
        <v>2</v>
      </c>
      <c r="U41" s="2">
        <v>1</v>
      </c>
      <c r="V41" s="115" t="s">
        <v>3</v>
      </c>
      <c r="W41" s="348" t="str">
        <f t="shared" si="4"/>
        <v>＋消費税相当額</v>
      </c>
      <c r="X41" s="348"/>
      <c r="Y41" s="348"/>
      <c r="Z41" s="21"/>
      <c r="AA41" s="2"/>
      <c r="AB41" s="2"/>
      <c r="AC41" s="2"/>
      <c r="AD41" s="2"/>
      <c r="AE41" s="3"/>
      <c r="AF41" s="9"/>
      <c r="AG41" s="9"/>
    </row>
    <row r="42" spans="1:58" ht="15" customHeight="1" outlineLevel="1" x14ac:dyDescent="0.15">
      <c r="A42" s="352"/>
      <c r="B42" s="145" t="s">
        <v>87</v>
      </c>
      <c r="C42" s="2" t="s">
        <v>33</v>
      </c>
      <c r="D42" s="2"/>
      <c r="E42" s="2"/>
      <c r="F42" s="2"/>
      <c r="G42" s="2"/>
      <c r="H42" s="2"/>
      <c r="I42" s="2"/>
      <c r="J42" s="2"/>
      <c r="K42" s="345">
        <f>ROUNDDOWN(SUM(K40:M41)*$AJ$3,0)</f>
        <v>3300</v>
      </c>
      <c r="L42" s="346"/>
      <c r="M42" s="347"/>
      <c r="N42" s="24" t="s">
        <v>113</v>
      </c>
      <c r="O42" s="19"/>
      <c r="P42" s="19"/>
      <c r="Q42" s="20"/>
      <c r="R42" s="13"/>
      <c r="S42" s="115"/>
      <c r="T42" s="13"/>
      <c r="U42" s="13"/>
      <c r="V42" s="13"/>
      <c r="W42" s="2"/>
      <c r="X42" s="22"/>
      <c r="Y42" s="13"/>
      <c r="Z42" s="21"/>
      <c r="AA42" s="2"/>
      <c r="AB42" s="2"/>
      <c r="AC42" s="2"/>
      <c r="AD42" s="2"/>
      <c r="AE42" s="3"/>
      <c r="AF42" s="9"/>
      <c r="AG42" s="9"/>
    </row>
    <row r="43" spans="1:58" ht="15" customHeight="1" outlineLevel="1" x14ac:dyDescent="0.15">
      <c r="A43" s="352"/>
      <c r="B43" s="146" t="s">
        <v>96</v>
      </c>
      <c r="C43" s="2"/>
      <c r="D43" s="2"/>
      <c r="E43" s="2"/>
      <c r="F43" s="2"/>
      <c r="G43" s="2"/>
      <c r="H43" s="2"/>
      <c r="I43" s="2"/>
      <c r="J43" s="2"/>
      <c r="K43" s="345">
        <f>SUM(K40:M42)</f>
        <v>19800</v>
      </c>
      <c r="L43" s="346"/>
      <c r="M43" s="347"/>
      <c r="N43" s="24" t="s">
        <v>114</v>
      </c>
      <c r="O43" s="19"/>
      <c r="P43" s="19"/>
      <c r="Q43" s="20"/>
      <c r="R43" s="13"/>
      <c r="S43" s="13"/>
      <c r="T43" s="13"/>
      <c r="U43" s="13"/>
      <c r="V43" s="13"/>
      <c r="W43" s="2"/>
      <c r="X43" s="2"/>
      <c r="Y43" s="13"/>
      <c r="Z43" s="21"/>
      <c r="AA43" s="2"/>
      <c r="AB43" s="2"/>
      <c r="AC43" s="2"/>
      <c r="AD43" s="2"/>
      <c r="AE43" s="3"/>
      <c r="AF43" s="9"/>
      <c r="AG43" s="9"/>
    </row>
    <row r="44" spans="1:58" ht="15" customHeight="1" outlineLevel="1" x14ac:dyDescent="0.15">
      <c r="A44" s="148" t="s">
        <v>98</v>
      </c>
      <c r="B44" s="146"/>
      <c r="C44" s="2"/>
      <c r="D44" s="2"/>
      <c r="E44" s="2"/>
      <c r="F44" s="2"/>
      <c r="G44" s="2"/>
      <c r="H44" s="2"/>
      <c r="I44" s="2"/>
      <c r="J44" s="2"/>
      <c r="K44" s="345">
        <f>ROUNDDOWN(K43*$AJ$4,0)</f>
        <v>5940</v>
      </c>
      <c r="L44" s="346"/>
      <c r="M44" s="347"/>
      <c r="N44" s="24" t="s">
        <v>99</v>
      </c>
      <c r="O44" s="26"/>
      <c r="P44" s="19"/>
      <c r="Q44" s="20"/>
      <c r="R44" s="13"/>
      <c r="S44" s="13"/>
      <c r="T44" s="13"/>
      <c r="U44" s="13"/>
      <c r="V44" s="13"/>
      <c r="W44" s="2"/>
      <c r="X44" s="2"/>
      <c r="Y44" s="13"/>
      <c r="Z44" s="21"/>
      <c r="AA44" s="2"/>
      <c r="AB44" s="2"/>
      <c r="AC44" s="2"/>
      <c r="AD44" s="2"/>
      <c r="AE44" s="3"/>
      <c r="AF44" s="9"/>
      <c r="AG44" s="9"/>
    </row>
    <row r="45" spans="1:58" ht="15" customHeight="1" outlineLevel="1" x14ac:dyDescent="0.15">
      <c r="A45" s="146" t="s">
        <v>115</v>
      </c>
      <c r="B45" s="2"/>
      <c r="C45" s="2"/>
      <c r="D45" s="2"/>
      <c r="E45" s="2"/>
      <c r="F45" s="2"/>
      <c r="G45" s="2"/>
      <c r="H45" s="2"/>
      <c r="I45" s="2"/>
      <c r="J45" s="2"/>
      <c r="K45" s="345">
        <f>SUM(K43:M44)</f>
        <v>25740</v>
      </c>
      <c r="L45" s="346"/>
      <c r="M45" s="347"/>
      <c r="N45" s="146" t="s">
        <v>100</v>
      </c>
      <c r="O45" s="26"/>
      <c r="P45" s="19"/>
      <c r="Q45" s="20"/>
      <c r="R45" s="13"/>
      <c r="S45" s="346">
        <f>ROUNDDOWN(K45/1.1*0.1,0)</f>
        <v>2340</v>
      </c>
      <c r="T45" s="346"/>
      <c r="U45" s="346"/>
      <c r="V45" s="13"/>
      <c r="W45" s="2"/>
      <c r="X45" s="2"/>
      <c r="Y45" s="13"/>
      <c r="Z45" s="21"/>
      <c r="AA45" s="22"/>
      <c r="AB45" s="22"/>
      <c r="AC45" s="22"/>
      <c r="AD45" s="22"/>
      <c r="AE45" s="32"/>
      <c r="AF45" s="9"/>
      <c r="AG45" s="9"/>
    </row>
    <row r="46" spans="1:58" ht="15" customHeight="1" outlineLevel="1" x14ac:dyDescent="0.15">
      <c r="A46" s="146" t="s">
        <v>42</v>
      </c>
      <c r="B46" s="2"/>
      <c r="C46" s="2"/>
      <c r="D46" s="2"/>
      <c r="E46" s="2"/>
      <c r="F46" s="2"/>
      <c r="G46" s="2"/>
      <c r="H46" s="2"/>
      <c r="I46" s="2"/>
      <c r="J46" s="2"/>
      <c r="K46" s="345">
        <f>K45*N46*Q46</f>
        <v>0</v>
      </c>
      <c r="L46" s="346"/>
      <c r="M46" s="347"/>
      <c r="N46" s="2">
        <f>'ポイント表(Ver.3.0)'!$C$10</f>
        <v>0</v>
      </c>
      <c r="O46" s="115" t="s">
        <v>4</v>
      </c>
      <c r="P46" s="20" t="s">
        <v>2</v>
      </c>
      <c r="Q46" s="2">
        <f>'ポイント表(Ver.3.0)'!C36</f>
        <v>0</v>
      </c>
      <c r="R46" s="115" t="s">
        <v>116</v>
      </c>
      <c r="S46" s="348" t="s">
        <v>100</v>
      </c>
      <c r="T46" s="348"/>
      <c r="U46" s="348"/>
      <c r="V46" s="348"/>
      <c r="W46" s="346">
        <f>ROUNDDOWN(K46/1.1*0.1,0)</f>
        <v>0</v>
      </c>
      <c r="X46" s="346"/>
      <c r="Y46" s="346"/>
      <c r="Z46" s="146"/>
      <c r="AA46" s="2"/>
      <c r="AB46" s="2"/>
      <c r="AC46" s="2"/>
      <c r="AD46" s="2"/>
      <c r="AE46" s="3"/>
      <c r="AF46" s="9"/>
      <c r="AG46" s="9"/>
    </row>
    <row r="47" spans="1:58" ht="15" customHeight="1" outlineLevel="1" x14ac:dyDescent="0.15">
      <c r="A47" s="9"/>
      <c r="B47" s="9"/>
      <c r="M47" s="27"/>
      <c r="N47" s="9"/>
      <c r="O47" s="116"/>
      <c r="P47" s="28"/>
      <c r="Q47" s="28"/>
      <c r="R47" s="33"/>
      <c r="S47" s="28"/>
      <c r="T47" s="28"/>
      <c r="U47" s="33"/>
      <c r="V47" s="28"/>
      <c r="W47" s="28"/>
      <c r="X47" s="9"/>
      <c r="Y47" s="9"/>
      <c r="Z47" s="9"/>
      <c r="AA47" s="9"/>
      <c r="AB47" s="9"/>
      <c r="AC47" s="9"/>
      <c r="AF47" s="9"/>
      <c r="AG47" s="9"/>
    </row>
    <row r="48" spans="1:58" ht="15" customHeight="1" x14ac:dyDescent="0.15">
      <c r="A48" s="9" t="s">
        <v>117</v>
      </c>
      <c r="B48" s="9"/>
      <c r="M48" s="27"/>
      <c r="N48" s="9"/>
      <c r="O48" s="116"/>
      <c r="P48" s="28"/>
      <c r="Q48" s="28"/>
      <c r="R48" s="33"/>
      <c r="S48" s="28"/>
      <c r="T48" s="28"/>
      <c r="U48" s="33"/>
      <c r="V48" s="28"/>
      <c r="W48" s="28"/>
      <c r="X48" s="9"/>
      <c r="Y48" s="9"/>
      <c r="Z48" s="9"/>
      <c r="AA48" s="9"/>
      <c r="AB48" s="9"/>
      <c r="AC48" s="9"/>
      <c r="AF48" s="9"/>
      <c r="AG48" s="9"/>
    </row>
    <row r="49" spans="1:33" ht="15" customHeight="1" x14ac:dyDescent="0.15">
      <c r="A49" s="355" t="s">
        <v>0</v>
      </c>
      <c r="B49" s="356"/>
      <c r="C49" s="356"/>
      <c r="D49" s="356"/>
      <c r="E49" s="356"/>
      <c r="F49" s="356"/>
      <c r="G49" s="356"/>
      <c r="H49" s="356"/>
      <c r="I49" s="356"/>
      <c r="J49" s="356"/>
      <c r="K49" s="355" t="s">
        <v>79</v>
      </c>
      <c r="L49" s="356"/>
      <c r="M49" s="357"/>
      <c r="N49" s="355" t="s">
        <v>46</v>
      </c>
      <c r="O49" s="356"/>
      <c r="P49" s="356"/>
      <c r="Q49" s="356"/>
      <c r="R49" s="356"/>
      <c r="S49" s="356"/>
      <c r="T49" s="356"/>
      <c r="U49" s="356"/>
      <c r="V49" s="356"/>
      <c r="W49" s="356"/>
      <c r="X49" s="356"/>
      <c r="Y49" s="356"/>
      <c r="Z49" s="349" t="s">
        <v>80</v>
      </c>
      <c r="AA49" s="350"/>
      <c r="AB49" s="350"/>
      <c r="AC49" s="350"/>
      <c r="AD49" s="350"/>
      <c r="AE49" s="351"/>
      <c r="AF49" s="9"/>
      <c r="AG49" s="9"/>
    </row>
    <row r="50" spans="1:33" ht="15" customHeight="1" x14ac:dyDescent="0.15">
      <c r="A50" s="352" t="s">
        <v>81</v>
      </c>
      <c r="B50" s="145" t="s">
        <v>82</v>
      </c>
      <c r="C50" s="353" t="s">
        <v>118</v>
      </c>
      <c r="D50" s="353"/>
      <c r="E50" s="353"/>
      <c r="F50" s="353"/>
      <c r="G50" s="353"/>
      <c r="H50" s="353"/>
      <c r="I50" s="353"/>
      <c r="J50" s="354"/>
      <c r="K50" s="345">
        <f t="shared" ref="K50:K51" si="6">ROUNDDOWN(N50*R50*U50*110/100,0)</f>
        <v>33000</v>
      </c>
      <c r="L50" s="346"/>
      <c r="M50" s="347"/>
      <c r="N50" s="365">
        <v>30000</v>
      </c>
      <c r="O50" s="362"/>
      <c r="P50" s="362"/>
      <c r="Q50" s="20" t="s">
        <v>2</v>
      </c>
      <c r="R50" s="2">
        <v>1</v>
      </c>
      <c r="S50" s="115" t="s">
        <v>4</v>
      </c>
      <c r="T50" s="20" t="s">
        <v>2</v>
      </c>
      <c r="U50" s="2">
        <v>1</v>
      </c>
      <c r="V50" s="115" t="s">
        <v>3</v>
      </c>
      <c r="W50" s="348" t="str">
        <f>"＋消費税相当額"</f>
        <v>＋消費税相当額</v>
      </c>
      <c r="X50" s="348"/>
      <c r="Y50" s="348"/>
      <c r="Z50" s="21"/>
      <c r="AA50" s="22"/>
      <c r="AB50" s="22"/>
      <c r="AC50" s="22"/>
      <c r="AD50" s="22"/>
      <c r="AE50" s="23"/>
      <c r="AF50" s="9"/>
      <c r="AG50" s="9"/>
    </row>
    <row r="51" spans="1:33" ht="15" customHeight="1" x14ac:dyDescent="0.15">
      <c r="A51" s="352"/>
      <c r="B51" s="145" t="s">
        <v>85</v>
      </c>
      <c r="C51" s="353" t="s">
        <v>119</v>
      </c>
      <c r="D51" s="353"/>
      <c r="E51" s="353"/>
      <c r="F51" s="353"/>
      <c r="G51" s="353"/>
      <c r="H51" s="353"/>
      <c r="I51" s="353"/>
      <c r="J51" s="354"/>
      <c r="K51" s="345">
        <f t="shared" si="6"/>
        <v>9900</v>
      </c>
      <c r="L51" s="346"/>
      <c r="M51" s="347"/>
      <c r="N51" s="345">
        <f>IF($AD$3&lt;&gt;"院内CRC",9000,30000)</f>
        <v>9000</v>
      </c>
      <c r="O51" s="346"/>
      <c r="P51" s="346"/>
      <c r="Q51" s="20" t="s">
        <v>2</v>
      </c>
      <c r="R51" s="2">
        <v>1</v>
      </c>
      <c r="S51" s="115" t="s">
        <v>4</v>
      </c>
      <c r="T51" s="20" t="s">
        <v>2</v>
      </c>
      <c r="U51" s="2">
        <v>1</v>
      </c>
      <c r="V51" s="115" t="s">
        <v>3</v>
      </c>
      <c r="W51" s="348" t="str">
        <f t="shared" ref="W51" si="7">"＋消費税相当額"</f>
        <v>＋消費税相当額</v>
      </c>
      <c r="X51" s="348"/>
      <c r="Y51" s="348"/>
      <c r="Z51" s="21"/>
      <c r="AA51" s="22"/>
      <c r="AB51" s="22"/>
      <c r="AC51" s="22"/>
      <c r="AD51" s="22"/>
      <c r="AE51" s="23"/>
      <c r="AF51" s="9"/>
      <c r="AG51" s="9"/>
    </row>
    <row r="52" spans="1:33" ht="15" customHeight="1" x14ac:dyDescent="0.15">
      <c r="A52" s="352"/>
      <c r="B52" s="145" t="s">
        <v>87</v>
      </c>
      <c r="C52" s="2" t="s">
        <v>33</v>
      </c>
      <c r="D52" s="2"/>
      <c r="E52" s="2"/>
      <c r="F52" s="2"/>
      <c r="G52" s="2"/>
      <c r="H52" s="2"/>
      <c r="I52" s="2"/>
      <c r="J52" s="2"/>
      <c r="K52" s="345">
        <f>ROUNDDOWN(SUM(K50:M51)*$AJ$3,0)</f>
        <v>8580</v>
      </c>
      <c r="L52" s="346"/>
      <c r="M52" s="347"/>
      <c r="N52" s="24" t="s">
        <v>113</v>
      </c>
      <c r="O52" s="19"/>
      <c r="P52" s="24"/>
      <c r="Q52" s="20"/>
      <c r="R52" s="2"/>
      <c r="S52" s="115"/>
      <c r="T52" s="20"/>
      <c r="U52" s="2"/>
      <c r="V52" s="115"/>
      <c r="W52" s="13"/>
      <c r="X52" s="13"/>
      <c r="Y52" s="13"/>
      <c r="Z52" s="21"/>
      <c r="AA52" s="22"/>
      <c r="AB52" s="22"/>
      <c r="AC52" s="22"/>
      <c r="AD52" s="22"/>
      <c r="AE52" s="23"/>
      <c r="AF52" s="9"/>
      <c r="AG52" s="9"/>
    </row>
    <row r="53" spans="1:33" ht="15" customHeight="1" x14ac:dyDescent="0.15">
      <c r="A53" s="352"/>
      <c r="B53" s="146" t="s">
        <v>96</v>
      </c>
      <c r="C53" s="2"/>
      <c r="D53" s="2"/>
      <c r="E53" s="2"/>
      <c r="F53" s="2"/>
      <c r="G53" s="2"/>
      <c r="H53" s="2"/>
      <c r="I53" s="2"/>
      <c r="J53" s="2"/>
      <c r="K53" s="345">
        <f>SUM(K50:M52)</f>
        <v>51480</v>
      </c>
      <c r="L53" s="346"/>
      <c r="M53" s="347"/>
      <c r="N53" s="24" t="s">
        <v>114</v>
      </c>
      <c r="O53" s="19"/>
      <c r="P53" s="24"/>
      <c r="Q53" s="20"/>
      <c r="R53" s="2"/>
      <c r="S53" s="115"/>
      <c r="T53" s="20"/>
      <c r="U53" s="2"/>
      <c r="V53" s="115"/>
      <c r="W53" s="13"/>
      <c r="X53" s="13"/>
      <c r="Y53" s="13"/>
      <c r="Z53" s="21"/>
      <c r="AA53" s="22"/>
      <c r="AB53" s="22"/>
      <c r="AC53" s="22"/>
      <c r="AD53" s="22"/>
      <c r="AE53" s="23"/>
      <c r="AF53" s="9"/>
      <c r="AG53" s="9"/>
    </row>
    <row r="54" spans="1:33" ht="15" customHeight="1" x14ac:dyDescent="0.15">
      <c r="A54" s="148" t="s">
        <v>98</v>
      </c>
      <c r="B54" s="146"/>
      <c r="C54" s="2"/>
      <c r="D54" s="2"/>
      <c r="E54" s="2"/>
      <c r="F54" s="2"/>
      <c r="G54" s="2"/>
      <c r="H54" s="2"/>
      <c r="I54" s="2"/>
      <c r="J54" s="2"/>
      <c r="K54" s="345">
        <f>ROUNDDOWN(K53*$AJ$4,0)</f>
        <v>15444</v>
      </c>
      <c r="L54" s="346"/>
      <c r="M54" s="347"/>
      <c r="N54" s="24" t="s">
        <v>99</v>
      </c>
      <c r="O54" s="26"/>
      <c r="P54" s="24"/>
      <c r="Q54" s="20"/>
      <c r="R54" s="2"/>
      <c r="S54" s="115"/>
      <c r="T54" s="20"/>
      <c r="U54" s="2"/>
      <c r="V54" s="115"/>
      <c r="W54" s="13"/>
      <c r="X54" s="13"/>
      <c r="Y54" s="13"/>
      <c r="Z54" s="21"/>
      <c r="AA54" s="22"/>
      <c r="AB54" s="22"/>
      <c r="AC54" s="22"/>
      <c r="AD54" s="22"/>
      <c r="AE54" s="23"/>
      <c r="AF54" s="9"/>
      <c r="AG54" s="9"/>
    </row>
    <row r="55" spans="1:33" ht="15" customHeight="1" x14ac:dyDescent="0.15">
      <c r="A55" s="146" t="s">
        <v>115</v>
      </c>
      <c r="B55" s="146"/>
      <c r="C55" s="2"/>
      <c r="D55" s="2"/>
      <c r="E55" s="2"/>
      <c r="F55" s="2"/>
      <c r="G55" s="2"/>
      <c r="H55" s="2"/>
      <c r="I55" s="2"/>
      <c r="J55" s="2"/>
      <c r="K55" s="345">
        <f>SUM(K53:M54)</f>
        <v>66924</v>
      </c>
      <c r="L55" s="346"/>
      <c r="M55" s="347"/>
      <c r="N55" s="146" t="s">
        <v>100</v>
      </c>
      <c r="O55" s="26"/>
      <c r="P55" s="19"/>
      <c r="Q55" s="20"/>
      <c r="R55" s="13"/>
      <c r="S55" s="346">
        <f>ROUNDDOWN(K55/1.1*0.1,0)</f>
        <v>6084</v>
      </c>
      <c r="T55" s="346"/>
      <c r="U55" s="346"/>
      <c r="V55" s="115"/>
      <c r="W55" s="13"/>
      <c r="X55" s="13"/>
      <c r="Y55" s="13"/>
      <c r="Z55" s="21"/>
      <c r="AA55" s="22"/>
      <c r="AB55" s="22"/>
      <c r="AC55" s="22"/>
      <c r="AD55" s="22"/>
      <c r="AE55" s="32"/>
      <c r="AF55" s="9"/>
      <c r="AG55" s="9"/>
    </row>
    <row r="56" spans="1:33" ht="15" customHeight="1" x14ac:dyDescent="0.15">
      <c r="A56" s="146" t="s">
        <v>42</v>
      </c>
      <c r="B56" s="2"/>
      <c r="C56" s="2"/>
      <c r="D56" s="2"/>
      <c r="E56" s="2"/>
      <c r="F56" s="2"/>
      <c r="G56" s="2"/>
      <c r="H56" s="2"/>
      <c r="I56" s="2"/>
      <c r="J56" s="2"/>
      <c r="K56" s="345">
        <f>K55*N56*Q56</f>
        <v>0</v>
      </c>
      <c r="L56" s="346"/>
      <c r="M56" s="347"/>
      <c r="N56" s="2">
        <f>'ポイント表(Ver.3.0)'!$C$10</f>
        <v>0</v>
      </c>
      <c r="O56" s="115" t="s">
        <v>4</v>
      </c>
      <c r="P56" s="20" t="s">
        <v>2</v>
      </c>
      <c r="Q56" s="2">
        <f>'ポイント表(Ver.3.0)'!C37</f>
        <v>0</v>
      </c>
      <c r="R56" s="115" t="s">
        <v>120</v>
      </c>
      <c r="S56" s="348" t="s">
        <v>100</v>
      </c>
      <c r="T56" s="348"/>
      <c r="U56" s="348"/>
      <c r="V56" s="348"/>
      <c r="W56" s="346">
        <f>ROUNDDOWN(K56/1.1*0.1,0)</f>
        <v>0</v>
      </c>
      <c r="X56" s="346"/>
      <c r="Y56" s="346"/>
      <c r="Z56" s="21"/>
      <c r="AA56" s="22"/>
      <c r="AB56" s="22"/>
      <c r="AC56" s="22"/>
      <c r="AD56" s="22"/>
      <c r="AE56" s="32"/>
      <c r="AF56" s="9"/>
      <c r="AG56" s="9"/>
    </row>
    <row r="57" spans="1:33" ht="15" customHeight="1" x14ac:dyDescent="0.15">
      <c r="A57" s="147"/>
      <c r="B57" s="9"/>
      <c r="M57" s="34"/>
      <c r="N57" s="34"/>
      <c r="O57" s="9"/>
      <c r="P57" s="116"/>
      <c r="Q57" s="9"/>
      <c r="S57" s="28"/>
      <c r="T57" s="28"/>
      <c r="U57" s="33"/>
      <c r="V57" s="28"/>
      <c r="W57" s="28"/>
      <c r="X57" s="28"/>
      <c r="Y57" s="28"/>
      <c r="Z57" s="9"/>
      <c r="AA57" s="9"/>
      <c r="AB57" s="9"/>
      <c r="AC57" s="9"/>
      <c r="AF57" s="9"/>
      <c r="AG57" s="9"/>
    </row>
    <row r="58" spans="1:33" ht="15" customHeight="1" x14ac:dyDescent="0.15">
      <c r="A58" s="9" t="s">
        <v>163</v>
      </c>
      <c r="B58" s="9"/>
      <c r="M58" s="34"/>
      <c r="N58" s="34"/>
      <c r="O58" s="9"/>
      <c r="P58" s="116"/>
      <c r="Q58" s="9"/>
      <c r="S58" s="28"/>
      <c r="T58" s="28"/>
      <c r="U58" s="33"/>
      <c r="V58" s="28"/>
      <c r="W58" s="28"/>
      <c r="X58" s="28"/>
      <c r="Y58" s="28"/>
      <c r="Z58" s="9"/>
      <c r="AA58" s="9"/>
      <c r="AB58" s="9"/>
      <c r="AC58" s="9"/>
      <c r="AF58" s="9"/>
      <c r="AG58" s="9"/>
    </row>
    <row r="59" spans="1:33" ht="15" customHeight="1" x14ac:dyDescent="0.15">
      <c r="A59" s="355" t="s">
        <v>0</v>
      </c>
      <c r="B59" s="356"/>
      <c r="C59" s="356"/>
      <c r="D59" s="356"/>
      <c r="E59" s="356"/>
      <c r="F59" s="356"/>
      <c r="G59" s="356"/>
      <c r="H59" s="356"/>
      <c r="I59" s="356"/>
      <c r="J59" s="356"/>
      <c r="K59" s="355" t="s">
        <v>79</v>
      </c>
      <c r="L59" s="356"/>
      <c r="M59" s="357"/>
      <c r="N59" s="355" t="s">
        <v>46</v>
      </c>
      <c r="O59" s="356"/>
      <c r="P59" s="356"/>
      <c r="Q59" s="356"/>
      <c r="R59" s="356"/>
      <c r="S59" s="356"/>
      <c r="T59" s="356"/>
      <c r="U59" s="356"/>
      <c r="V59" s="356"/>
      <c r="W59" s="356"/>
      <c r="X59" s="356"/>
      <c r="Y59" s="356"/>
      <c r="Z59" s="349" t="s">
        <v>80</v>
      </c>
      <c r="AA59" s="350"/>
      <c r="AB59" s="350"/>
      <c r="AC59" s="350"/>
      <c r="AD59" s="350"/>
      <c r="AE59" s="351"/>
      <c r="AF59" s="9"/>
      <c r="AG59" s="9"/>
    </row>
    <row r="60" spans="1:33" ht="15" customHeight="1" x14ac:dyDescent="0.15">
      <c r="A60" s="352" t="s">
        <v>81</v>
      </c>
      <c r="B60" s="151" t="s">
        <v>82</v>
      </c>
      <c r="C60" s="353" t="s">
        <v>164</v>
      </c>
      <c r="D60" s="353"/>
      <c r="E60" s="353"/>
      <c r="F60" s="353"/>
      <c r="G60" s="353"/>
      <c r="H60" s="353"/>
      <c r="I60" s="353"/>
      <c r="J60" s="354"/>
      <c r="K60" s="345">
        <f>ROUNDDOWN(N60*R60*110/100,0)</f>
        <v>0</v>
      </c>
      <c r="L60" s="346"/>
      <c r="M60" s="347"/>
      <c r="N60" s="365">
        <f>ROUNDDOWN(6000*'ポイント表(Ver.3.0)'!N30,0)</f>
        <v>0</v>
      </c>
      <c r="O60" s="362"/>
      <c r="P60" s="362"/>
      <c r="Q60" s="20" t="s">
        <v>2</v>
      </c>
      <c r="R60" s="2">
        <v>1</v>
      </c>
      <c r="S60" s="13" t="s">
        <v>4</v>
      </c>
      <c r="T60" s="348" t="str">
        <f>"＋消費税相当額"</f>
        <v>＋消費税相当額</v>
      </c>
      <c r="U60" s="348"/>
      <c r="V60" s="348"/>
      <c r="W60" s="2"/>
      <c r="X60" s="2"/>
      <c r="Y60" s="2"/>
      <c r="Z60" s="24"/>
      <c r="AA60" s="26"/>
      <c r="AB60" s="114"/>
      <c r="AC60" s="35"/>
      <c r="AD60" s="35"/>
      <c r="AE60" s="3"/>
      <c r="AF60" s="9"/>
      <c r="AG60" s="9"/>
    </row>
    <row r="61" spans="1:33" ht="15" customHeight="1" x14ac:dyDescent="0.15">
      <c r="A61" s="352"/>
      <c r="B61" s="151" t="s">
        <v>85</v>
      </c>
      <c r="C61" s="353" t="s">
        <v>165</v>
      </c>
      <c r="D61" s="353"/>
      <c r="E61" s="353"/>
      <c r="F61" s="353"/>
      <c r="G61" s="353"/>
      <c r="H61" s="353"/>
      <c r="I61" s="353"/>
      <c r="J61" s="354"/>
      <c r="K61" s="345">
        <f t="shared" ref="K61:K62" si="8">ROUNDDOWN(N61*R61*110/100,0)</f>
        <v>0</v>
      </c>
      <c r="L61" s="346"/>
      <c r="M61" s="347"/>
      <c r="N61" s="365">
        <f>IF($AD$3="院内CRC",ROUNDDOWN(N60*60%,0),ROUNDDOWN(N60*60%*30%,0))</f>
        <v>0</v>
      </c>
      <c r="O61" s="362"/>
      <c r="P61" s="362"/>
      <c r="Q61" s="20" t="s">
        <v>2</v>
      </c>
      <c r="R61" s="2">
        <v>1</v>
      </c>
      <c r="S61" s="13" t="s">
        <v>4</v>
      </c>
      <c r="T61" s="348" t="str">
        <f t="shared" ref="T61:T63" si="9">"＋消費税相当額"</f>
        <v>＋消費税相当額</v>
      </c>
      <c r="U61" s="348"/>
      <c r="V61" s="348"/>
      <c r="W61" s="2"/>
      <c r="X61" s="2"/>
      <c r="Y61" s="2"/>
      <c r="Z61" s="24"/>
      <c r="AA61" s="26"/>
      <c r="AB61" s="114"/>
      <c r="AC61" s="35"/>
      <c r="AD61" s="35"/>
      <c r="AE61" s="3"/>
      <c r="AF61" s="9"/>
      <c r="AG61" s="9"/>
    </row>
    <row r="62" spans="1:33" ht="15" customHeight="1" x14ac:dyDescent="0.15">
      <c r="A62" s="352"/>
      <c r="B62" s="151" t="s">
        <v>87</v>
      </c>
      <c r="C62" s="353" t="s">
        <v>285</v>
      </c>
      <c r="D62" s="353"/>
      <c r="E62" s="353"/>
      <c r="F62" s="353"/>
      <c r="G62" s="353"/>
      <c r="H62" s="353"/>
      <c r="I62" s="353"/>
      <c r="J62" s="354"/>
      <c r="K62" s="345">
        <f t="shared" si="8"/>
        <v>0</v>
      </c>
      <c r="L62" s="346"/>
      <c r="M62" s="347"/>
      <c r="N62" s="365">
        <f>ROUNDDOWN(N60*30%,0)</f>
        <v>0</v>
      </c>
      <c r="O62" s="362"/>
      <c r="P62" s="362"/>
      <c r="Q62" s="20" t="s">
        <v>2</v>
      </c>
      <c r="R62" s="2">
        <v>1</v>
      </c>
      <c r="S62" s="13" t="s">
        <v>4</v>
      </c>
      <c r="T62" s="348" t="str">
        <f t="shared" si="9"/>
        <v>＋消費税相当額</v>
      </c>
      <c r="U62" s="348"/>
      <c r="V62" s="348"/>
      <c r="W62" s="2"/>
      <c r="X62" s="2"/>
      <c r="Y62" s="2"/>
      <c r="Z62" s="21"/>
      <c r="AA62" s="22"/>
      <c r="AB62" s="22"/>
      <c r="AC62" s="22"/>
      <c r="AD62" s="22"/>
      <c r="AE62" s="23"/>
      <c r="AF62" s="9"/>
      <c r="AG62" s="9"/>
    </row>
    <row r="63" spans="1:33" ht="15" customHeight="1" x14ac:dyDescent="0.15">
      <c r="A63" s="352"/>
      <c r="B63" s="151" t="s">
        <v>89</v>
      </c>
      <c r="C63" s="353" t="s">
        <v>166</v>
      </c>
      <c r="D63" s="353"/>
      <c r="E63" s="353"/>
      <c r="F63" s="353"/>
      <c r="G63" s="353"/>
      <c r="H63" s="353"/>
      <c r="I63" s="353"/>
      <c r="J63" s="354"/>
      <c r="K63" s="345">
        <f>ROUNDDOWN(N63*R63*110/100,0)</f>
        <v>0</v>
      </c>
      <c r="L63" s="346"/>
      <c r="M63" s="347"/>
      <c r="N63" s="365">
        <f>IF($AD$3&lt;&gt;"SMOフルサポート",ROUNDDOWN(N60*30%,0),ROUNDDOWN(N60*30%*50%,0))</f>
        <v>0</v>
      </c>
      <c r="O63" s="362"/>
      <c r="P63" s="362"/>
      <c r="Q63" s="20" t="s">
        <v>2</v>
      </c>
      <c r="R63" s="2">
        <v>1</v>
      </c>
      <c r="S63" s="13" t="s">
        <v>4</v>
      </c>
      <c r="T63" s="348" t="str">
        <f t="shared" si="9"/>
        <v>＋消費税相当額</v>
      </c>
      <c r="U63" s="348"/>
      <c r="V63" s="348"/>
      <c r="W63" s="2"/>
      <c r="X63" s="2"/>
      <c r="Y63" s="2"/>
      <c r="Z63" s="24"/>
      <c r="AA63" s="26"/>
      <c r="AB63" s="114"/>
      <c r="AC63" s="35"/>
      <c r="AD63" s="35"/>
      <c r="AE63" s="3"/>
      <c r="AF63" s="9"/>
      <c r="AG63" s="9"/>
    </row>
    <row r="64" spans="1:33" ht="15" customHeight="1" x14ac:dyDescent="0.15">
      <c r="A64" s="352"/>
      <c r="B64" s="151" t="s">
        <v>90</v>
      </c>
      <c r="C64" s="353" t="s">
        <v>33</v>
      </c>
      <c r="D64" s="353"/>
      <c r="E64" s="353"/>
      <c r="F64" s="353"/>
      <c r="G64" s="353"/>
      <c r="H64" s="353"/>
      <c r="I64" s="353"/>
      <c r="J64" s="354"/>
      <c r="K64" s="345">
        <f>ROUNDDOWN(SUM(K60:M63)*$AJ$3,0)</f>
        <v>0</v>
      </c>
      <c r="L64" s="346"/>
      <c r="M64" s="347"/>
      <c r="N64" s="24" t="s">
        <v>121</v>
      </c>
      <c r="O64" s="19"/>
      <c r="P64" s="19"/>
      <c r="Q64" s="20"/>
      <c r="R64" s="13"/>
      <c r="S64" s="115"/>
      <c r="T64" s="13"/>
      <c r="U64" s="13"/>
      <c r="V64" s="13"/>
      <c r="W64" s="2"/>
      <c r="X64" s="2"/>
      <c r="Y64" s="2"/>
      <c r="Z64" s="24"/>
      <c r="AA64" s="26"/>
      <c r="AB64" s="114"/>
      <c r="AC64" s="35"/>
      <c r="AD64" s="35"/>
      <c r="AE64" s="3"/>
      <c r="AF64" s="9"/>
      <c r="AG64" s="9"/>
    </row>
    <row r="65" spans="1:33" ht="15" customHeight="1" x14ac:dyDescent="0.15">
      <c r="A65" s="352"/>
      <c r="B65" s="2" t="s">
        <v>96</v>
      </c>
      <c r="C65" s="2"/>
      <c r="D65" s="2"/>
      <c r="E65" s="2"/>
      <c r="F65" s="2"/>
      <c r="G65" s="2"/>
      <c r="H65" s="2"/>
      <c r="I65" s="2"/>
      <c r="J65" s="2"/>
      <c r="K65" s="345">
        <f>SUM(K60:M64)</f>
        <v>0</v>
      </c>
      <c r="L65" s="346"/>
      <c r="M65" s="347"/>
      <c r="N65" s="24" t="s">
        <v>122</v>
      </c>
      <c r="O65" s="19"/>
      <c r="P65" s="19"/>
      <c r="Q65" s="20"/>
      <c r="R65" s="13"/>
      <c r="S65" s="13"/>
      <c r="T65" s="13"/>
      <c r="U65" s="13"/>
      <c r="V65" s="13"/>
      <c r="W65" s="2"/>
      <c r="X65" s="2"/>
      <c r="Y65" s="2"/>
      <c r="Z65" s="24"/>
      <c r="AA65" s="26"/>
      <c r="AB65" s="114"/>
      <c r="AC65" s="35"/>
      <c r="AD65" s="35"/>
      <c r="AE65" s="3"/>
      <c r="AF65" s="9"/>
      <c r="AG65" s="9"/>
    </row>
    <row r="66" spans="1:33" ht="15" customHeight="1" x14ac:dyDescent="0.15">
      <c r="A66" s="146" t="s">
        <v>98</v>
      </c>
      <c r="B66" s="2"/>
      <c r="C66" s="2"/>
      <c r="D66" s="2"/>
      <c r="E66" s="2"/>
      <c r="F66" s="2"/>
      <c r="G66" s="2"/>
      <c r="H66" s="2"/>
      <c r="I66" s="2"/>
      <c r="J66" s="2"/>
      <c r="K66" s="345">
        <f>ROUNDDOWN(K65*$AJ$4,0)</f>
        <v>0</v>
      </c>
      <c r="L66" s="346"/>
      <c r="M66" s="347"/>
      <c r="N66" s="24" t="s">
        <v>99</v>
      </c>
      <c r="O66" s="26"/>
      <c r="P66" s="19"/>
      <c r="Q66" s="20"/>
      <c r="R66" s="13"/>
      <c r="S66" s="13"/>
      <c r="T66" s="13"/>
      <c r="U66" s="13"/>
      <c r="V66" s="13"/>
      <c r="W66" s="2"/>
      <c r="X66" s="2"/>
      <c r="Y66" s="2"/>
      <c r="Z66" s="24"/>
      <c r="AA66" s="26"/>
      <c r="AB66" s="114"/>
      <c r="AC66" s="35"/>
      <c r="AD66" s="35"/>
      <c r="AE66" s="3"/>
      <c r="AF66" s="9"/>
      <c r="AG66" s="9"/>
    </row>
    <row r="67" spans="1:33" ht="15" customHeight="1" x14ac:dyDescent="0.15">
      <c r="A67" s="146" t="s">
        <v>115</v>
      </c>
      <c r="B67" s="2"/>
      <c r="C67" s="2"/>
      <c r="D67" s="2"/>
      <c r="E67" s="2"/>
      <c r="F67" s="2"/>
      <c r="G67" s="2"/>
      <c r="H67" s="2"/>
      <c r="I67" s="2"/>
      <c r="J67" s="2"/>
      <c r="K67" s="345">
        <f>SUM(K65:M66)</f>
        <v>0</v>
      </c>
      <c r="L67" s="346"/>
      <c r="M67" s="347"/>
      <c r="N67" s="146" t="s">
        <v>100</v>
      </c>
      <c r="O67" s="26"/>
      <c r="P67" s="19"/>
      <c r="Q67" s="20"/>
      <c r="R67" s="13"/>
      <c r="S67" s="346">
        <f>ROUNDDOWN(K67/1.1*0.1,0)</f>
        <v>0</v>
      </c>
      <c r="T67" s="346"/>
      <c r="U67" s="346"/>
      <c r="V67" s="13"/>
      <c r="W67" s="2"/>
      <c r="X67" s="2"/>
      <c r="Y67" s="2"/>
      <c r="Z67" s="24"/>
      <c r="AA67" s="26"/>
      <c r="AB67" s="114"/>
      <c r="AC67" s="35"/>
      <c r="AD67" s="35"/>
      <c r="AE67" s="3"/>
      <c r="AF67" s="9"/>
      <c r="AG67" s="9"/>
    </row>
    <row r="68" spans="1:33" ht="15" customHeight="1" x14ac:dyDescent="0.15">
      <c r="A68" s="146" t="s">
        <v>42</v>
      </c>
      <c r="B68" s="2"/>
      <c r="C68" s="2"/>
      <c r="D68" s="2"/>
      <c r="E68" s="2"/>
      <c r="F68" s="2"/>
      <c r="G68" s="2"/>
      <c r="H68" s="2"/>
      <c r="I68" s="2"/>
      <c r="J68" s="2"/>
      <c r="K68" s="345">
        <f>K67*N68</f>
        <v>0</v>
      </c>
      <c r="L68" s="346"/>
      <c r="M68" s="347"/>
      <c r="N68" s="2">
        <f>'ポイント表(Ver.3.0)'!$C$10</f>
        <v>0</v>
      </c>
      <c r="O68" s="348" t="s">
        <v>123</v>
      </c>
      <c r="P68" s="348"/>
      <c r="Q68" s="150"/>
      <c r="R68" s="150"/>
      <c r="S68" s="348" t="s">
        <v>100</v>
      </c>
      <c r="T68" s="348"/>
      <c r="U68" s="348"/>
      <c r="V68" s="348"/>
      <c r="W68" s="346">
        <f>ROUNDDOWN(K68/1.1*0.1,0)</f>
        <v>0</v>
      </c>
      <c r="X68" s="346"/>
      <c r="Y68" s="346"/>
      <c r="Z68" s="24"/>
      <c r="AA68" s="26"/>
      <c r="AB68" s="114"/>
      <c r="AC68" s="35"/>
      <c r="AD68" s="35"/>
      <c r="AE68" s="3"/>
      <c r="AF68" s="9"/>
      <c r="AG68" s="9"/>
    </row>
    <row r="69" spans="1:33" ht="15" customHeight="1" x14ac:dyDescent="0.15">
      <c r="A69" s="9"/>
      <c r="B69" s="9"/>
      <c r="K69" s="33"/>
      <c r="L69" s="33"/>
      <c r="M69" s="33"/>
      <c r="N69" s="33"/>
      <c r="O69" s="33"/>
      <c r="P69" s="33"/>
      <c r="Q69" s="36"/>
      <c r="R69" s="9"/>
      <c r="S69" s="116"/>
      <c r="T69" s="116"/>
      <c r="U69" s="9"/>
      <c r="V69" s="9"/>
      <c r="W69" s="9"/>
      <c r="X69" s="9"/>
      <c r="Z69" s="30"/>
      <c r="AA69" s="30"/>
      <c r="AB69" s="30"/>
      <c r="AC69" s="30"/>
      <c r="AD69" s="30"/>
      <c r="AE69" s="31"/>
      <c r="AF69" s="9"/>
      <c r="AG69" s="9"/>
    </row>
    <row r="70" spans="1:33" ht="15" customHeight="1" x14ac:dyDescent="0.15">
      <c r="A70" s="9" t="s">
        <v>124</v>
      </c>
      <c r="B70" s="9"/>
      <c r="L70" s="33"/>
      <c r="M70" s="144"/>
      <c r="N70" s="116"/>
      <c r="O70" s="15"/>
      <c r="P70" s="28"/>
      <c r="Q70" s="28"/>
      <c r="R70" s="33"/>
      <c r="S70" s="28"/>
      <c r="T70" s="28"/>
      <c r="U70" s="33"/>
      <c r="V70" s="28"/>
      <c r="W70" s="28"/>
      <c r="AB70" s="9"/>
      <c r="AC70" s="9"/>
      <c r="AF70" s="9"/>
      <c r="AG70" s="9"/>
    </row>
    <row r="71" spans="1:33" ht="15" customHeight="1" x14ac:dyDescent="0.15">
      <c r="A71" s="375" t="s">
        <v>125</v>
      </c>
      <c r="B71" s="376"/>
      <c r="C71" s="376"/>
      <c r="D71" s="376"/>
      <c r="E71" s="376">
        <f>'ポイント表(Ver.3.0)'!I32</f>
        <v>0</v>
      </c>
      <c r="F71" s="376" t="s">
        <v>3</v>
      </c>
      <c r="G71" s="152"/>
      <c r="H71" s="152"/>
      <c r="I71" s="349" t="s">
        <v>126</v>
      </c>
      <c r="J71" s="350"/>
      <c r="K71" s="351"/>
      <c r="L71" s="378" t="str">
        <f>'ポイント表(Ver.3.0)'!$H33</f>
        <v>マイルストーン1回目</v>
      </c>
      <c r="M71" s="379"/>
      <c r="N71" s="379"/>
      <c r="O71" s="380"/>
      <c r="P71" s="378" t="str">
        <f>'ポイント表(Ver.3.0)'!$H34</f>
        <v>マイルストーン2回目</v>
      </c>
      <c r="Q71" s="379"/>
      <c r="R71" s="379"/>
      <c r="S71" s="380"/>
      <c r="T71" s="378" t="str">
        <f>'ポイント表(Ver.3.0)'!$H35</f>
        <v>-</v>
      </c>
      <c r="U71" s="379"/>
      <c r="V71" s="379"/>
      <c r="W71" s="380"/>
      <c r="X71" s="378" t="str">
        <f>'ポイント表(Ver.3.0)'!$H36</f>
        <v>-</v>
      </c>
      <c r="Y71" s="379"/>
      <c r="Z71" s="379"/>
      <c r="AA71" s="380"/>
      <c r="AB71" s="349" t="s">
        <v>80</v>
      </c>
      <c r="AC71" s="350"/>
      <c r="AD71" s="350"/>
      <c r="AE71" s="351"/>
      <c r="AF71" s="9"/>
      <c r="AG71" s="9"/>
    </row>
    <row r="72" spans="1:33" ht="15" customHeight="1" x14ac:dyDescent="0.15">
      <c r="A72" s="377"/>
      <c r="B72" s="376"/>
      <c r="C72" s="376"/>
      <c r="D72" s="376"/>
      <c r="E72" s="376"/>
      <c r="F72" s="376"/>
      <c r="H72" s="153"/>
      <c r="I72" s="349" t="s">
        <v>127</v>
      </c>
      <c r="J72" s="350"/>
      <c r="K72" s="351"/>
      <c r="L72" s="370" t="e" cm="1">
        <f t="array" ref="L72">_xlfn.IFS($E$71=1,100%,$E$71=2,60%,$E$71=4,40%)</f>
        <v>#N/A</v>
      </c>
      <c r="M72" s="371"/>
      <c r="N72" s="371"/>
      <c r="O72" s="371"/>
      <c r="P72" s="370" t="e" cm="1">
        <f t="array" ref="P72">_xlfn.IFS($E$71=1,"-",$E$71=2,40%,$E$71=4,30%)</f>
        <v>#N/A</v>
      </c>
      <c r="Q72" s="371"/>
      <c r="R72" s="371"/>
      <c r="S72" s="372"/>
      <c r="T72" s="370" t="str" cm="1">
        <f t="array" ref="T72">_xlfn.IFS(T71="-","-",$E$71=4,20%)</f>
        <v>-</v>
      </c>
      <c r="U72" s="371"/>
      <c r="V72" s="371"/>
      <c r="W72" s="371"/>
      <c r="X72" s="370" t="str" cm="1">
        <f t="array" ref="X72">_xlfn.IFS(X71="-","-",$E$71=4,10%)</f>
        <v>-</v>
      </c>
      <c r="Y72" s="371"/>
      <c r="Z72" s="371"/>
      <c r="AA72" s="371"/>
      <c r="AB72" s="349"/>
      <c r="AC72" s="350"/>
      <c r="AD72" s="350"/>
      <c r="AE72" s="351"/>
      <c r="AF72" s="9"/>
      <c r="AG72" s="9"/>
    </row>
    <row r="73" spans="1:33" ht="15" customHeight="1" x14ac:dyDescent="0.15">
      <c r="A73" s="377"/>
      <c r="B73" s="376"/>
      <c r="C73" s="376"/>
      <c r="D73" s="376"/>
      <c r="E73" s="376"/>
      <c r="F73" s="376"/>
      <c r="H73" s="153"/>
      <c r="I73" s="349" t="s">
        <v>128</v>
      </c>
      <c r="J73" s="350"/>
      <c r="K73" s="351"/>
      <c r="L73" s="373" t="str">
        <f>IF('ポイント表(Ver.3.0)'!$K33="","",'ポイント表(Ver.3.0)'!$K33)</f>
        <v/>
      </c>
      <c r="M73" s="374"/>
      <c r="N73" s="374"/>
      <c r="O73" s="374"/>
      <c r="P73" s="373" t="str">
        <f>IF('ポイント表(Ver.3.0)'!$K34="","",'ポイント表(Ver.3.0)'!$K34)</f>
        <v/>
      </c>
      <c r="Q73" s="374"/>
      <c r="R73" s="374"/>
      <c r="S73" s="374"/>
      <c r="T73" s="373" t="str">
        <f>IF('ポイント表(Ver.3.0)'!$K35="","",'ポイント表(Ver.3.0)'!$K35)</f>
        <v/>
      </c>
      <c r="U73" s="374"/>
      <c r="V73" s="374"/>
      <c r="W73" s="374"/>
      <c r="X73" s="373" t="str">
        <f>IF('ポイント表(Ver.3.0)'!$K36="","",'ポイント表(Ver.3.0)'!$K36)</f>
        <v/>
      </c>
      <c r="Y73" s="374"/>
      <c r="Z73" s="374"/>
      <c r="AA73" s="374"/>
      <c r="AB73" s="349"/>
      <c r="AC73" s="350"/>
      <c r="AD73" s="350"/>
      <c r="AE73" s="351"/>
      <c r="AF73" s="9" t="s">
        <v>129</v>
      </c>
      <c r="AG73" s="9"/>
    </row>
    <row r="74" spans="1:33" ht="15" customHeight="1" x14ac:dyDescent="0.15">
      <c r="A74" s="377"/>
      <c r="B74" s="376"/>
      <c r="C74" s="376"/>
      <c r="D74" s="376"/>
      <c r="E74" s="376"/>
      <c r="F74" s="376"/>
      <c r="G74" s="150"/>
      <c r="H74" s="154"/>
      <c r="I74" s="349"/>
      <c r="J74" s="350"/>
      <c r="K74" s="351"/>
      <c r="L74" s="373" t="str">
        <f>IF('ポイント表(Ver.3.0)'!$M33="","",'ポイント表(Ver.3.0)'!$M33)</f>
        <v/>
      </c>
      <c r="M74" s="374"/>
      <c r="N74" s="374"/>
      <c r="O74" s="374"/>
      <c r="P74" s="373" t="str">
        <f>IF('ポイント表(Ver.3.0)'!$M34="","",'ポイント表(Ver.3.0)'!$M34)</f>
        <v/>
      </c>
      <c r="Q74" s="374"/>
      <c r="R74" s="374"/>
      <c r="S74" s="374"/>
      <c r="T74" s="373" t="str">
        <f>IF('ポイント表(Ver.3.0)'!$M35="","",'ポイント表(Ver.3.0)'!$M35)</f>
        <v/>
      </c>
      <c r="U74" s="374"/>
      <c r="V74" s="374"/>
      <c r="W74" s="374"/>
      <c r="X74" s="373" t="str">
        <f>IF('ポイント表(Ver.3.0)'!$M36="","",'ポイント表(Ver.3.0)'!$M36)</f>
        <v/>
      </c>
      <c r="Y74" s="374"/>
      <c r="Z74" s="374"/>
      <c r="AA74" s="374"/>
      <c r="AB74" s="349"/>
      <c r="AC74" s="350"/>
      <c r="AD74" s="350"/>
      <c r="AE74" s="351"/>
      <c r="AF74" s="9" t="s">
        <v>130</v>
      </c>
      <c r="AG74" s="9"/>
    </row>
    <row r="75" spans="1:33" ht="15" customHeight="1" x14ac:dyDescent="0.15">
      <c r="A75" s="352" t="s">
        <v>81</v>
      </c>
      <c r="B75" s="151" t="s">
        <v>82</v>
      </c>
      <c r="C75" s="353" t="s">
        <v>164</v>
      </c>
      <c r="D75" s="353"/>
      <c r="E75" s="353"/>
      <c r="F75" s="353"/>
      <c r="G75" s="353"/>
      <c r="H75" s="353"/>
      <c r="I75" s="353"/>
      <c r="J75" s="353"/>
      <c r="K75" s="354"/>
      <c r="L75" s="366" t="e">
        <f>ROUND($K60*L$72,0)</f>
        <v>#N/A</v>
      </c>
      <c r="M75" s="367"/>
      <c r="N75" s="367"/>
      <c r="O75" s="367"/>
      <c r="P75" s="366" t="e">
        <f>IF(P$72="-","-",ROUND($K60*P$72,0))</f>
        <v>#N/A</v>
      </c>
      <c r="Q75" s="367"/>
      <c r="R75" s="367"/>
      <c r="S75" s="368"/>
      <c r="T75" s="366" t="str">
        <f>IF(T$72="-","-",ROUND($K60*T$72,0))</f>
        <v>-</v>
      </c>
      <c r="U75" s="367"/>
      <c r="V75" s="367"/>
      <c r="W75" s="368"/>
      <c r="X75" s="366" t="str">
        <f>IF(X$72="-","-",ROUND($K60*X$72,0))</f>
        <v>-</v>
      </c>
      <c r="Y75" s="367"/>
      <c r="Z75" s="367"/>
      <c r="AA75" s="368"/>
      <c r="AB75" s="146"/>
      <c r="AC75" s="2"/>
      <c r="AD75" s="2"/>
      <c r="AE75" s="3"/>
      <c r="AF75" s="4" t="e">
        <f>IF(SUM(L75:AA75)=K60,"",SUM(L75:AA75)-K60)</f>
        <v>#N/A</v>
      </c>
      <c r="AG75" s="9"/>
    </row>
    <row r="76" spans="1:33" ht="15" customHeight="1" x14ac:dyDescent="0.15">
      <c r="A76" s="352"/>
      <c r="B76" s="151" t="s">
        <v>85</v>
      </c>
      <c r="C76" s="353" t="s">
        <v>165</v>
      </c>
      <c r="D76" s="353"/>
      <c r="E76" s="353"/>
      <c r="F76" s="353"/>
      <c r="G76" s="353"/>
      <c r="H76" s="353"/>
      <c r="I76" s="353"/>
      <c r="J76" s="353"/>
      <c r="K76" s="354"/>
      <c r="L76" s="366" t="e">
        <f>ROUND($K61*L$72,0)</f>
        <v>#N/A</v>
      </c>
      <c r="M76" s="367"/>
      <c r="N76" s="367"/>
      <c r="O76" s="368"/>
      <c r="P76" s="366" t="e">
        <f>IF(P$72="-","-",ROUND($K61*P$72,0))</f>
        <v>#N/A</v>
      </c>
      <c r="Q76" s="367"/>
      <c r="R76" s="367"/>
      <c r="S76" s="368"/>
      <c r="T76" s="366" t="str">
        <f>IF(T$72="-","-",ROUND($K61*T$72,0))</f>
        <v>-</v>
      </c>
      <c r="U76" s="367"/>
      <c r="V76" s="367"/>
      <c r="W76" s="368"/>
      <c r="X76" s="366" t="str">
        <f>IF(X$72="-","-",ROUND($K61*X$72,0))</f>
        <v>-</v>
      </c>
      <c r="Y76" s="367"/>
      <c r="Z76" s="367"/>
      <c r="AA76" s="368"/>
      <c r="AB76" s="146"/>
      <c r="AC76" s="2"/>
      <c r="AD76" s="2"/>
      <c r="AE76" s="3"/>
      <c r="AF76" s="4" t="e">
        <f t="shared" ref="AF76:AF82" si="10">IF(SUM(L76:AA76)=K61,"",SUM(L76:AA76)-K61)</f>
        <v>#N/A</v>
      </c>
      <c r="AG76" s="9"/>
    </row>
    <row r="77" spans="1:33" ht="15" customHeight="1" x14ac:dyDescent="0.15">
      <c r="A77" s="352"/>
      <c r="B77" s="151" t="s">
        <v>87</v>
      </c>
      <c r="C77" s="353" t="s">
        <v>285</v>
      </c>
      <c r="D77" s="353"/>
      <c r="E77" s="353"/>
      <c r="F77" s="353"/>
      <c r="G77" s="353"/>
      <c r="H77" s="353"/>
      <c r="I77" s="353"/>
      <c r="J77" s="353"/>
      <c r="K77" s="354"/>
      <c r="L77" s="366" t="e">
        <f>ROUND($K62*L$72,0)</f>
        <v>#N/A</v>
      </c>
      <c r="M77" s="367"/>
      <c r="N77" s="367"/>
      <c r="O77" s="368"/>
      <c r="P77" s="366" t="e">
        <f>IF(P$72="-","-",ROUND($K62*P$72,0))</f>
        <v>#N/A</v>
      </c>
      <c r="Q77" s="367"/>
      <c r="R77" s="367"/>
      <c r="S77" s="368"/>
      <c r="T77" s="366" t="str">
        <f>IF(T$72="-","-",ROUND($K62*T$72,0))</f>
        <v>-</v>
      </c>
      <c r="U77" s="367"/>
      <c r="V77" s="367"/>
      <c r="W77" s="368"/>
      <c r="X77" s="366" t="str">
        <f>IF(X$72="-","-",ROUND($K62*X$72,0))</f>
        <v>-</v>
      </c>
      <c r="Y77" s="367"/>
      <c r="Z77" s="367"/>
      <c r="AA77" s="368"/>
      <c r="AB77" s="146"/>
      <c r="AC77" s="2"/>
      <c r="AD77" s="2"/>
      <c r="AE77" s="3"/>
      <c r="AF77" s="4" t="e">
        <f t="shared" si="10"/>
        <v>#N/A</v>
      </c>
      <c r="AG77" s="9"/>
    </row>
    <row r="78" spans="1:33" ht="15" customHeight="1" x14ac:dyDescent="0.15">
      <c r="A78" s="352"/>
      <c r="B78" s="151" t="s">
        <v>89</v>
      </c>
      <c r="C78" s="353" t="s">
        <v>166</v>
      </c>
      <c r="D78" s="353"/>
      <c r="E78" s="353"/>
      <c r="F78" s="353"/>
      <c r="G78" s="353"/>
      <c r="H78" s="353"/>
      <c r="I78" s="353"/>
      <c r="J78" s="353"/>
      <c r="K78" s="354"/>
      <c r="L78" s="366" t="e">
        <f>ROUND($K63*L$72,0)</f>
        <v>#N/A</v>
      </c>
      <c r="M78" s="367"/>
      <c r="N78" s="367"/>
      <c r="O78" s="368"/>
      <c r="P78" s="366" t="e">
        <f>IF(P$72="-","-",ROUND($K63*P$72,0))</f>
        <v>#N/A</v>
      </c>
      <c r="Q78" s="367"/>
      <c r="R78" s="367"/>
      <c r="S78" s="368"/>
      <c r="T78" s="366" t="str">
        <f>IF(T$72="-","-",ROUND($K63*T$72,0))</f>
        <v>-</v>
      </c>
      <c r="U78" s="367"/>
      <c r="V78" s="367"/>
      <c r="W78" s="368"/>
      <c r="X78" s="366" t="str">
        <f>IF(X$72="-","-",ROUND($K63*X$72,0))</f>
        <v>-</v>
      </c>
      <c r="Y78" s="367"/>
      <c r="Z78" s="367"/>
      <c r="AA78" s="368"/>
      <c r="AB78" s="146"/>
      <c r="AC78" s="2"/>
      <c r="AD78" s="2"/>
      <c r="AE78" s="3"/>
      <c r="AF78" s="4" t="e">
        <f t="shared" si="10"/>
        <v>#N/A</v>
      </c>
      <c r="AG78" s="9"/>
    </row>
    <row r="79" spans="1:33" ht="15" customHeight="1" x14ac:dyDescent="0.15">
      <c r="A79" s="352"/>
      <c r="B79" s="151" t="s">
        <v>90</v>
      </c>
      <c r="C79" s="353" t="s">
        <v>33</v>
      </c>
      <c r="D79" s="353"/>
      <c r="E79" s="353"/>
      <c r="F79" s="353"/>
      <c r="G79" s="353"/>
      <c r="H79" s="353"/>
      <c r="I79" s="353"/>
      <c r="J79" s="353"/>
      <c r="K79" s="354"/>
      <c r="L79" s="366" t="e">
        <f>ROUND(SUM(L75:O78)*$AJ$3,0)</f>
        <v>#N/A</v>
      </c>
      <c r="M79" s="367"/>
      <c r="N79" s="367"/>
      <c r="O79" s="367"/>
      <c r="P79" s="366" t="e">
        <f>IF(P$72="-","-",ROUND(SUM(P75:R78)*$AJ$3,0))</f>
        <v>#N/A</v>
      </c>
      <c r="Q79" s="367"/>
      <c r="R79" s="367"/>
      <c r="S79" s="368"/>
      <c r="T79" s="366" t="str">
        <f>IF(T$72="-","-",ROUND(SUM(T75:V78)*$AJ$3,0))</f>
        <v>-</v>
      </c>
      <c r="U79" s="367"/>
      <c r="V79" s="367"/>
      <c r="W79" s="367"/>
      <c r="X79" s="366" t="str">
        <f>IF(X$72="-","-",ROUND(SUM(X75:Z78)*$AJ$3,0))</f>
        <v>-</v>
      </c>
      <c r="Y79" s="367"/>
      <c r="Z79" s="367"/>
      <c r="AA79" s="367"/>
      <c r="AB79" s="146"/>
      <c r="AC79" s="2"/>
      <c r="AD79" s="2"/>
      <c r="AE79" s="3"/>
      <c r="AF79" s="4" t="e">
        <f t="shared" si="10"/>
        <v>#N/A</v>
      </c>
      <c r="AG79" s="9"/>
    </row>
    <row r="80" spans="1:33" ht="15" customHeight="1" x14ac:dyDescent="0.15">
      <c r="A80" s="352"/>
      <c r="B80" s="2" t="s">
        <v>96</v>
      </c>
      <c r="C80" s="2"/>
      <c r="D80" s="2"/>
      <c r="E80" s="2"/>
      <c r="F80" s="2"/>
      <c r="G80" s="2"/>
      <c r="H80" s="2"/>
      <c r="I80" s="2"/>
      <c r="J80" s="2"/>
      <c r="K80" s="3"/>
      <c r="L80" s="366" t="e">
        <f>SUM(L75:N79)</f>
        <v>#N/A</v>
      </c>
      <c r="M80" s="367"/>
      <c r="N80" s="367"/>
      <c r="O80" s="367"/>
      <c r="P80" s="366" t="e">
        <f>IF(P$72="-","-",SUM(P75:R79))</f>
        <v>#N/A</v>
      </c>
      <c r="Q80" s="367"/>
      <c r="R80" s="367"/>
      <c r="S80" s="368"/>
      <c r="T80" s="366" t="str">
        <f>IF(T$72="-","-",SUM(T75:V79))</f>
        <v>-</v>
      </c>
      <c r="U80" s="367"/>
      <c r="V80" s="367"/>
      <c r="W80" s="367"/>
      <c r="X80" s="366" t="str">
        <f>IF(X$72="-","-",SUM(X75:Z79))</f>
        <v>-</v>
      </c>
      <c r="Y80" s="367"/>
      <c r="Z80" s="367"/>
      <c r="AA80" s="367"/>
      <c r="AB80" s="146"/>
      <c r="AC80" s="2"/>
      <c r="AD80" s="2"/>
      <c r="AE80" s="3"/>
      <c r="AF80" s="4" t="e">
        <f t="shared" si="10"/>
        <v>#N/A</v>
      </c>
      <c r="AG80" s="9"/>
    </row>
    <row r="81" spans="1:33" ht="15" customHeight="1" x14ac:dyDescent="0.15">
      <c r="A81" s="146" t="s">
        <v>98</v>
      </c>
      <c r="B81" s="2"/>
      <c r="C81" s="2"/>
      <c r="D81" s="2"/>
      <c r="E81" s="2"/>
      <c r="F81" s="2"/>
      <c r="G81" s="2"/>
      <c r="H81" s="2"/>
      <c r="I81" s="2"/>
      <c r="J81" s="2"/>
      <c r="K81" s="3"/>
      <c r="L81" s="366" t="e">
        <f>ROUND(L80*$AJ$4,0)</f>
        <v>#N/A</v>
      </c>
      <c r="M81" s="367"/>
      <c r="N81" s="367"/>
      <c r="O81" s="367"/>
      <c r="P81" s="366" t="e">
        <f>IF(P$80="-","-",ROUND(P80*$AJ$4,0))</f>
        <v>#N/A</v>
      </c>
      <c r="Q81" s="367"/>
      <c r="R81" s="367"/>
      <c r="S81" s="368"/>
      <c r="T81" s="366" t="str">
        <f>IF(T$80="-","-",ROUND(T80*$AJ$4,0))</f>
        <v>-</v>
      </c>
      <c r="U81" s="367"/>
      <c r="V81" s="367"/>
      <c r="W81" s="367"/>
      <c r="X81" s="366" t="str">
        <f>IF(X$80="-","-",ROUND(X80*$AJ$4,0))</f>
        <v>-</v>
      </c>
      <c r="Y81" s="367"/>
      <c r="Z81" s="367"/>
      <c r="AA81" s="367"/>
      <c r="AB81" s="146"/>
      <c r="AC81" s="2"/>
      <c r="AD81" s="2"/>
      <c r="AE81" s="3"/>
      <c r="AF81" s="4" t="e">
        <f t="shared" si="10"/>
        <v>#N/A</v>
      </c>
      <c r="AG81" s="9"/>
    </row>
    <row r="82" spans="1:33" ht="15" customHeight="1" x14ac:dyDescent="0.15">
      <c r="A82" s="146" t="s">
        <v>42</v>
      </c>
      <c r="B82" s="2"/>
      <c r="C82" s="2"/>
      <c r="D82" s="2"/>
      <c r="E82" s="2"/>
      <c r="F82" s="2"/>
      <c r="G82" s="2"/>
      <c r="H82" s="2"/>
      <c r="I82" s="2"/>
      <c r="J82" s="2"/>
      <c r="K82" s="3"/>
      <c r="L82" s="366" t="e">
        <f>SUM(L80:N81)</f>
        <v>#N/A</v>
      </c>
      <c r="M82" s="367"/>
      <c r="N82" s="367"/>
      <c r="O82" s="367"/>
      <c r="P82" s="366" t="e">
        <f>IF(P$81="-","-",SUM(P80:R81))</f>
        <v>#N/A</v>
      </c>
      <c r="Q82" s="367"/>
      <c r="R82" s="367"/>
      <c r="S82" s="368"/>
      <c r="T82" s="366" t="str">
        <f>IF(T$81="-","-",SUM(T80:V81))</f>
        <v>-</v>
      </c>
      <c r="U82" s="367"/>
      <c r="V82" s="367"/>
      <c r="W82" s="367"/>
      <c r="X82" s="366" t="str">
        <f>IF(X$81="-","-",SUM(X80:Z81))</f>
        <v>-</v>
      </c>
      <c r="Y82" s="367"/>
      <c r="Z82" s="367"/>
      <c r="AA82" s="367"/>
      <c r="AB82" s="146"/>
      <c r="AC82" s="2"/>
      <c r="AD82" s="2"/>
      <c r="AE82" s="3"/>
      <c r="AF82" s="4" t="e">
        <f t="shared" si="10"/>
        <v>#N/A</v>
      </c>
      <c r="AG82" s="9"/>
    </row>
    <row r="83" spans="1:33" ht="15" customHeight="1" outlineLevel="1" x14ac:dyDescent="0.15">
      <c r="A83" s="9"/>
      <c r="B83" s="9"/>
      <c r="K83" s="33"/>
      <c r="M83" s="116"/>
      <c r="N83" s="116"/>
      <c r="O83" s="28"/>
      <c r="P83" s="28"/>
      <c r="Q83" s="28"/>
      <c r="R83" s="33"/>
      <c r="S83" s="28"/>
      <c r="T83" s="28"/>
      <c r="U83" s="33"/>
      <c r="V83" s="28"/>
      <c r="W83" s="28"/>
      <c r="AB83" s="9"/>
      <c r="AC83" s="9"/>
      <c r="AF83" s="9"/>
      <c r="AG83" s="9"/>
    </row>
    <row r="84" spans="1:33" ht="15" customHeight="1" outlineLevel="1" x14ac:dyDescent="0.15">
      <c r="A84" s="9" t="s">
        <v>167</v>
      </c>
      <c r="B84" s="9"/>
      <c r="I84" s="9" t="s">
        <v>168</v>
      </c>
      <c r="K84" s="34"/>
      <c r="L84" s="34"/>
      <c r="M84" s="116"/>
      <c r="N84" s="369"/>
      <c r="O84" s="369"/>
      <c r="P84" s="28"/>
      <c r="Q84" s="28"/>
      <c r="R84" s="33"/>
      <c r="S84" s="28"/>
      <c r="T84" s="28"/>
      <c r="U84" s="33"/>
      <c r="V84" s="28"/>
      <c r="W84" s="28"/>
      <c r="X84" s="28"/>
      <c r="AC84" s="9"/>
      <c r="AF84" s="9"/>
      <c r="AG84" s="9"/>
    </row>
    <row r="85" spans="1:33" ht="15" customHeight="1" outlineLevel="1" x14ac:dyDescent="0.15">
      <c r="A85" s="355" t="s">
        <v>0</v>
      </c>
      <c r="B85" s="356"/>
      <c r="C85" s="356"/>
      <c r="D85" s="356"/>
      <c r="E85" s="356"/>
      <c r="F85" s="356"/>
      <c r="G85" s="356"/>
      <c r="H85" s="356"/>
      <c r="I85" s="356"/>
      <c r="J85" s="356"/>
      <c r="K85" s="355" t="s">
        <v>79</v>
      </c>
      <c r="L85" s="356"/>
      <c r="M85" s="357"/>
      <c r="N85" s="355" t="s">
        <v>46</v>
      </c>
      <c r="O85" s="356"/>
      <c r="P85" s="356"/>
      <c r="Q85" s="356"/>
      <c r="R85" s="356"/>
      <c r="S85" s="356"/>
      <c r="T85" s="356"/>
      <c r="U85" s="356"/>
      <c r="V85" s="356"/>
      <c r="W85" s="356"/>
      <c r="X85" s="356"/>
      <c r="Y85" s="356"/>
      <c r="Z85" s="349" t="s">
        <v>80</v>
      </c>
      <c r="AA85" s="350"/>
      <c r="AB85" s="350"/>
      <c r="AC85" s="350"/>
      <c r="AD85" s="350"/>
      <c r="AE85" s="351"/>
      <c r="AF85" s="9"/>
      <c r="AG85" s="9"/>
    </row>
    <row r="86" spans="1:33" ht="15" customHeight="1" outlineLevel="1" x14ac:dyDescent="0.15">
      <c r="A86" s="352" t="s">
        <v>81</v>
      </c>
      <c r="B86" s="151" t="s">
        <v>82</v>
      </c>
      <c r="C86" s="353" t="s">
        <v>169</v>
      </c>
      <c r="D86" s="353"/>
      <c r="E86" s="353"/>
      <c r="F86" s="353"/>
      <c r="G86" s="353"/>
      <c r="H86" s="353"/>
      <c r="I86" s="353"/>
      <c r="J86" s="354"/>
      <c r="K86" s="345">
        <f>ROUNDDOWN(N86*R86*U86*110/100,0)</f>
        <v>0</v>
      </c>
      <c r="L86" s="346"/>
      <c r="M86" s="347"/>
      <c r="N86" s="365">
        <f>IF($N$84="なし",0,ROUNDDOWN(N60*5%,0))</f>
        <v>0</v>
      </c>
      <c r="O86" s="362"/>
      <c r="P86" s="362"/>
      <c r="Q86" s="20" t="s">
        <v>2</v>
      </c>
      <c r="R86" s="2">
        <v>1</v>
      </c>
      <c r="S86" s="155" t="s">
        <v>3</v>
      </c>
      <c r="T86" s="114" t="s">
        <v>2</v>
      </c>
      <c r="U86" s="2">
        <v>1</v>
      </c>
      <c r="V86" s="115" t="s">
        <v>4</v>
      </c>
      <c r="W86" s="348" t="str">
        <f t="shared" ref="W86:W89" si="11">"＋消費税相当額"</f>
        <v>＋消費税相当額</v>
      </c>
      <c r="X86" s="348"/>
      <c r="Y86" s="348"/>
      <c r="Z86" s="18"/>
      <c r="AA86" s="19"/>
      <c r="AB86" s="38"/>
      <c r="AC86" s="39"/>
      <c r="AD86" s="39"/>
      <c r="AE86" s="40"/>
      <c r="AF86" s="9"/>
      <c r="AG86" s="9"/>
    </row>
    <row r="87" spans="1:33" ht="15" customHeight="1" outlineLevel="1" x14ac:dyDescent="0.15">
      <c r="A87" s="352"/>
      <c r="B87" s="151" t="s">
        <v>85</v>
      </c>
      <c r="C87" s="353" t="s">
        <v>170</v>
      </c>
      <c r="D87" s="353"/>
      <c r="E87" s="353"/>
      <c r="F87" s="353"/>
      <c r="G87" s="353"/>
      <c r="H87" s="353"/>
      <c r="I87" s="353"/>
      <c r="J87" s="354"/>
      <c r="K87" s="345">
        <f>ROUNDDOWN(N87*R87*U87*110/100,0)</f>
        <v>0</v>
      </c>
      <c r="L87" s="346"/>
      <c r="M87" s="347"/>
      <c r="N87" s="365">
        <f>IF($N$84="なし",0,ROUNDDOWN(N61*5%,0))</f>
        <v>0</v>
      </c>
      <c r="O87" s="362"/>
      <c r="P87" s="362"/>
      <c r="Q87" s="114" t="s">
        <v>2</v>
      </c>
      <c r="R87" s="2">
        <v>1</v>
      </c>
      <c r="S87" s="155" t="s">
        <v>3</v>
      </c>
      <c r="T87" s="114" t="s">
        <v>2</v>
      </c>
      <c r="U87" s="2">
        <v>1</v>
      </c>
      <c r="V87" s="115" t="s">
        <v>4</v>
      </c>
      <c r="W87" s="348" t="str">
        <f t="shared" si="11"/>
        <v>＋消費税相当額</v>
      </c>
      <c r="X87" s="348"/>
      <c r="Y87" s="348"/>
      <c r="Z87" s="24"/>
      <c r="AA87" s="26"/>
      <c r="AB87" s="114"/>
      <c r="AC87" s="39"/>
      <c r="AD87" s="39"/>
      <c r="AE87" s="37"/>
      <c r="AF87" s="9"/>
      <c r="AG87" s="9"/>
    </row>
    <row r="88" spans="1:33" ht="15" customHeight="1" outlineLevel="1" x14ac:dyDescent="0.15">
      <c r="A88" s="352"/>
      <c r="B88" s="151" t="s">
        <v>87</v>
      </c>
      <c r="C88" s="353" t="s">
        <v>286</v>
      </c>
      <c r="D88" s="353"/>
      <c r="E88" s="353"/>
      <c r="F88" s="353"/>
      <c r="G88" s="353"/>
      <c r="H88" s="353"/>
      <c r="I88" s="353"/>
      <c r="J88" s="354"/>
      <c r="K88" s="345">
        <f t="shared" ref="K88" si="12">ROUNDDOWN(N88*R88*U88*110/100,0)</f>
        <v>0</v>
      </c>
      <c r="L88" s="346"/>
      <c r="M88" s="347"/>
      <c r="N88" s="365">
        <f>IF($N$84="なし",0,ROUNDDOWN(N62*5%,0))</f>
        <v>0</v>
      </c>
      <c r="O88" s="362"/>
      <c r="P88" s="362"/>
      <c r="Q88" s="20" t="s">
        <v>2</v>
      </c>
      <c r="R88" s="2">
        <v>1</v>
      </c>
      <c r="S88" s="155" t="s">
        <v>3</v>
      </c>
      <c r="T88" s="114" t="s">
        <v>2</v>
      </c>
      <c r="U88" s="2">
        <v>1</v>
      </c>
      <c r="V88" s="115" t="s">
        <v>4</v>
      </c>
      <c r="W88" s="348" t="str">
        <f t="shared" si="11"/>
        <v>＋消費税相当額</v>
      </c>
      <c r="X88" s="348"/>
      <c r="Y88" s="348"/>
      <c r="Z88" s="21"/>
      <c r="AA88" s="22"/>
      <c r="AB88" s="22"/>
      <c r="AC88" s="22"/>
      <c r="AD88" s="22"/>
      <c r="AE88" s="23"/>
      <c r="AF88" s="9"/>
      <c r="AG88" s="9"/>
    </row>
    <row r="89" spans="1:33" ht="15" customHeight="1" outlineLevel="1" x14ac:dyDescent="0.15">
      <c r="A89" s="352"/>
      <c r="B89" s="151" t="s">
        <v>89</v>
      </c>
      <c r="C89" s="353" t="s">
        <v>171</v>
      </c>
      <c r="D89" s="353"/>
      <c r="E89" s="353"/>
      <c r="F89" s="353"/>
      <c r="G89" s="353"/>
      <c r="H89" s="353"/>
      <c r="I89" s="353"/>
      <c r="J89" s="354"/>
      <c r="K89" s="345">
        <f>ROUNDDOWN(N89*R89*U89*110/100,0)</f>
        <v>0</v>
      </c>
      <c r="L89" s="346"/>
      <c r="M89" s="347"/>
      <c r="N89" s="365">
        <f>IF($N$84="なし",0,ROUNDDOWN(N63*5%,0))</f>
        <v>0</v>
      </c>
      <c r="O89" s="362"/>
      <c r="P89" s="362"/>
      <c r="Q89" s="20" t="s">
        <v>2</v>
      </c>
      <c r="R89" s="2">
        <v>1</v>
      </c>
      <c r="S89" s="155" t="s">
        <v>3</v>
      </c>
      <c r="T89" s="114" t="s">
        <v>2</v>
      </c>
      <c r="U89" s="2">
        <v>1</v>
      </c>
      <c r="V89" s="115" t="s">
        <v>4</v>
      </c>
      <c r="W89" s="348" t="str">
        <f t="shared" si="11"/>
        <v>＋消費税相当額</v>
      </c>
      <c r="X89" s="348"/>
      <c r="Y89" s="348"/>
      <c r="Z89" s="24"/>
      <c r="AA89" s="26"/>
      <c r="AB89" s="114"/>
      <c r="AC89" s="39"/>
      <c r="AD89" s="39"/>
      <c r="AE89" s="37"/>
      <c r="AF89" s="9"/>
      <c r="AG89" s="9"/>
    </row>
    <row r="90" spans="1:33" ht="15" customHeight="1" outlineLevel="1" x14ac:dyDescent="0.15">
      <c r="A90" s="352"/>
      <c r="B90" s="151" t="s">
        <v>90</v>
      </c>
      <c r="C90" s="353" t="s">
        <v>33</v>
      </c>
      <c r="D90" s="353"/>
      <c r="E90" s="353"/>
      <c r="F90" s="353"/>
      <c r="G90" s="353"/>
      <c r="H90" s="353"/>
      <c r="I90" s="353"/>
      <c r="J90" s="354"/>
      <c r="K90" s="345">
        <f>ROUNDDOWN(SUM(K86:M89)*$AJ$3,0)</f>
        <v>0</v>
      </c>
      <c r="L90" s="346"/>
      <c r="M90" s="347"/>
      <c r="N90" s="24" t="s">
        <v>121</v>
      </c>
      <c r="O90" s="19"/>
      <c r="P90" s="19"/>
      <c r="Q90" s="20"/>
      <c r="R90" s="13"/>
      <c r="S90" s="115"/>
      <c r="T90" s="13"/>
      <c r="U90" s="13"/>
      <c r="V90" s="13"/>
      <c r="W90" s="2"/>
      <c r="X90" s="2"/>
      <c r="Y90" s="2"/>
      <c r="Z90" s="21"/>
      <c r="AA90" s="25"/>
      <c r="AB90" s="25"/>
      <c r="AC90" s="25"/>
      <c r="AD90" s="25"/>
      <c r="AE90" s="41"/>
      <c r="AF90" s="9"/>
      <c r="AG90" s="9"/>
    </row>
    <row r="91" spans="1:33" ht="15" customHeight="1" outlineLevel="1" x14ac:dyDescent="0.15">
      <c r="A91" s="352"/>
      <c r="B91" s="2" t="s">
        <v>96</v>
      </c>
      <c r="C91" s="2"/>
      <c r="D91" s="2"/>
      <c r="E91" s="2"/>
      <c r="F91" s="2"/>
      <c r="G91" s="2"/>
      <c r="H91" s="2"/>
      <c r="I91" s="2"/>
      <c r="J91" s="2"/>
      <c r="K91" s="345">
        <f>SUM(K86:M90)</f>
        <v>0</v>
      </c>
      <c r="L91" s="346"/>
      <c r="M91" s="347"/>
      <c r="N91" s="24" t="s">
        <v>122</v>
      </c>
      <c r="O91" s="19"/>
      <c r="P91" s="19"/>
      <c r="Q91" s="20"/>
      <c r="R91" s="13"/>
      <c r="S91" s="13"/>
      <c r="T91" s="13"/>
      <c r="U91" s="13"/>
      <c r="V91" s="13"/>
      <c r="W91" s="2"/>
      <c r="X91" s="2"/>
      <c r="Y91" s="2"/>
      <c r="Z91" s="21"/>
      <c r="AA91" s="25"/>
      <c r="AB91" s="25"/>
      <c r="AC91" s="25"/>
      <c r="AD91" s="25"/>
      <c r="AE91" s="41"/>
      <c r="AF91" s="9"/>
      <c r="AG91" s="9"/>
    </row>
    <row r="92" spans="1:33" ht="15" customHeight="1" outlineLevel="1" x14ac:dyDescent="0.15">
      <c r="A92" s="146" t="s">
        <v>98</v>
      </c>
      <c r="B92" s="2"/>
      <c r="C92" s="2"/>
      <c r="D92" s="2"/>
      <c r="E92" s="2"/>
      <c r="F92" s="2"/>
      <c r="G92" s="2"/>
      <c r="H92" s="2"/>
      <c r="I92" s="2"/>
      <c r="J92" s="2"/>
      <c r="K92" s="345">
        <f>ROUNDDOWN(K91*$AJ$4,0)</f>
        <v>0</v>
      </c>
      <c r="L92" s="346"/>
      <c r="M92" s="347"/>
      <c r="N92" s="24" t="s">
        <v>99</v>
      </c>
      <c r="O92" s="26"/>
      <c r="P92" s="19"/>
      <c r="Q92" s="20"/>
      <c r="R92" s="13"/>
      <c r="S92" s="13"/>
      <c r="T92" s="13"/>
      <c r="U92" s="13"/>
      <c r="V92" s="13"/>
      <c r="W92" s="2"/>
      <c r="X92" s="2"/>
      <c r="Y92" s="2"/>
      <c r="Z92" s="21"/>
      <c r="AA92" s="25"/>
      <c r="AB92" s="25"/>
      <c r="AC92" s="25"/>
      <c r="AD92" s="25"/>
      <c r="AE92" s="41"/>
      <c r="AF92" s="9"/>
      <c r="AG92" s="9"/>
    </row>
    <row r="93" spans="1:33" ht="15" customHeight="1" outlineLevel="1" x14ac:dyDescent="0.15">
      <c r="A93" s="146" t="s">
        <v>42</v>
      </c>
      <c r="B93" s="2"/>
      <c r="C93" s="2"/>
      <c r="D93" s="2"/>
      <c r="E93" s="2"/>
      <c r="F93" s="2"/>
      <c r="G93" s="2"/>
      <c r="H93" s="2"/>
      <c r="I93" s="2"/>
      <c r="J93" s="2"/>
      <c r="K93" s="345">
        <f>SUM(K91:M92)</f>
        <v>0</v>
      </c>
      <c r="L93" s="346"/>
      <c r="M93" s="347"/>
      <c r="N93" s="146" t="s">
        <v>100</v>
      </c>
      <c r="O93" s="26"/>
      <c r="P93" s="19"/>
      <c r="Q93" s="20"/>
      <c r="R93" s="13"/>
      <c r="S93" s="346">
        <f>ROUNDDOWN(K93/1.1*0.1,0)</f>
        <v>0</v>
      </c>
      <c r="T93" s="346"/>
      <c r="U93" s="346"/>
      <c r="V93" s="13"/>
      <c r="W93" s="2"/>
      <c r="X93" s="2"/>
      <c r="Y93" s="2"/>
      <c r="Z93" s="21"/>
      <c r="AA93" s="22"/>
      <c r="AB93" s="22"/>
      <c r="AC93" s="22"/>
      <c r="AD93" s="22"/>
      <c r="AE93" s="32"/>
      <c r="AF93" s="9"/>
      <c r="AG93" s="9"/>
    </row>
    <row r="94" spans="1:33" ht="15" customHeight="1" x14ac:dyDescent="0.15">
      <c r="A94" s="147"/>
      <c r="B94" s="9"/>
      <c r="M94" s="116"/>
      <c r="N94" s="116"/>
      <c r="O94" s="116"/>
      <c r="P94" s="28"/>
      <c r="Q94" s="28"/>
      <c r="R94" s="33"/>
      <c r="S94" s="28"/>
      <c r="T94" s="28"/>
      <c r="Z94" s="9"/>
      <c r="AA94" s="9"/>
      <c r="AB94" s="9"/>
      <c r="AC94" s="9"/>
      <c r="AF94" s="9"/>
      <c r="AG94" s="9"/>
    </row>
    <row r="95" spans="1:33" ht="15" customHeight="1" x14ac:dyDescent="0.15">
      <c r="A95" s="9" t="s">
        <v>131</v>
      </c>
      <c r="B95" s="147"/>
      <c r="M95" s="27"/>
      <c r="N95" s="28"/>
      <c r="O95" s="27"/>
      <c r="Q95" s="116"/>
      <c r="T95" s="116"/>
      <c r="AF95" s="9"/>
      <c r="AG95" s="9"/>
    </row>
    <row r="96" spans="1:33" ht="15" customHeight="1" outlineLevel="3" x14ac:dyDescent="0.15">
      <c r="A96" s="9" t="s">
        <v>132</v>
      </c>
      <c r="B96" s="9"/>
      <c r="M96" s="27"/>
      <c r="N96" s="28"/>
      <c r="O96" s="27"/>
      <c r="Q96" s="116"/>
      <c r="T96" s="116"/>
      <c r="AF96" s="9"/>
      <c r="AG96" s="9"/>
    </row>
    <row r="97" spans="1:69" s="15" customFormat="1" ht="15" customHeight="1" outlineLevel="3" x14ac:dyDescent="0.15">
      <c r="A97" s="355" t="s">
        <v>0</v>
      </c>
      <c r="B97" s="356"/>
      <c r="C97" s="356"/>
      <c r="D97" s="356"/>
      <c r="E97" s="356"/>
      <c r="F97" s="356"/>
      <c r="G97" s="356"/>
      <c r="H97" s="356"/>
      <c r="I97" s="356"/>
      <c r="J97" s="356"/>
      <c r="K97" s="355" t="s">
        <v>79</v>
      </c>
      <c r="L97" s="356"/>
      <c r="M97" s="357"/>
      <c r="N97" s="355" t="s">
        <v>46</v>
      </c>
      <c r="O97" s="356"/>
      <c r="P97" s="356"/>
      <c r="Q97" s="356"/>
      <c r="R97" s="356"/>
      <c r="S97" s="356"/>
      <c r="T97" s="356"/>
      <c r="U97" s="356"/>
      <c r="V97" s="356"/>
      <c r="W97" s="356"/>
      <c r="X97" s="356"/>
      <c r="Y97" s="356"/>
      <c r="Z97" s="349" t="s">
        <v>80</v>
      </c>
      <c r="AA97" s="350"/>
      <c r="AB97" s="350"/>
      <c r="AC97" s="350"/>
      <c r="AD97" s="350"/>
      <c r="AE97" s="351"/>
      <c r="AF97" s="9"/>
      <c r="AG97" s="9"/>
      <c r="AH97" s="9"/>
      <c r="AI97" s="9"/>
      <c r="AJ97" s="9"/>
      <c r="AK97" s="9"/>
      <c r="AL97" s="9"/>
      <c r="AM97" s="9"/>
      <c r="AN97" s="9"/>
      <c r="AO97" s="9"/>
      <c r="AP97" s="9"/>
      <c r="AQ97" s="9"/>
      <c r="AR97" s="9"/>
      <c r="AS97" s="9"/>
      <c r="AT97" s="9"/>
      <c r="AU97" s="9"/>
      <c r="AV97" s="9"/>
      <c r="AW97" s="9"/>
      <c r="AX97" s="9"/>
      <c r="AY97" s="9"/>
      <c r="AZ97" s="9"/>
      <c r="BA97" s="9"/>
      <c r="BB97" s="9"/>
      <c r="BC97" s="9"/>
      <c r="BD97" s="9"/>
      <c r="BE97" s="9"/>
      <c r="BF97" s="9"/>
      <c r="BG97" s="9"/>
      <c r="BH97" s="9"/>
      <c r="BI97" s="9"/>
      <c r="BJ97" s="9"/>
      <c r="BK97" s="9"/>
      <c r="BL97" s="9"/>
      <c r="BM97" s="9"/>
      <c r="BN97" s="9"/>
      <c r="BO97" s="9"/>
      <c r="BP97" s="9"/>
      <c r="BQ97" s="9"/>
    </row>
    <row r="98" spans="1:69" s="15" customFormat="1" ht="15" customHeight="1" outlineLevel="3" x14ac:dyDescent="0.15">
      <c r="A98" s="352" t="s">
        <v>81</v>
      </c>
      <c r="B98" s="151" t="s">
        <v>82</v>
      </c>
      <c r="C98" s="353" t="s">
        <v>133</v>
      </c>
      <c r="D98" s="353"/>
      <c r="E98" s="353"/>
      <c r="F98" s="353"/>
      <c r="G98" s="353"/>
      <c r="H98" s="353"/>
      <c r="I98" s="353"/>
      <c r="J98" s="354"/>
      <c r="K98" s="345">
        <f>ROUNDDOWN(N98*R98*U98*110/100,0)</f>
        <v>27500</v>
      </c>
      <c r="L98" s="346"/>
      <c r="M98" s="347"/>
      <c r="N98" s="362">
        <v>25000</v>
      </c>
      <c r="O98" s="362"/>
      <c r="P98" s="362"/>
      <c r="Q98" s="114" t="s">
        <v>2</v>
      </c>
      <c r="R98" s="2">
        <v>1</v>
      </c>
      <c r="S98" s="115" t="s">
        <v>4</v>
      </c>
      <c r="T98" s="114" t="s">
        <v>2</v>
      </c>
      <c r="U98" s="2">
        <v>1</v>
      </c>
      <c r="V98" s="115" t="s">
        <v>52</v>
      </c>
      <c r="W98" s="348" t="str">
        <f t="shared" ref="W98" si="13">"＋消費税相当額"</f>
        <v>＋消費税相当額</v>
      </c>
      <c r="X98" s="348"/>
      <c r="Y98" s="348"/>
      <c r="Z98" s="21"/>
      <c r="AA98" s="22"/>
      <c r="AB98" s="22"/>
      <c r="AC98" s="22"/>
      <c r="AD98" s="22"/>
      <c r="AE98" s="23"/>
      <c r="AF98" s="9"/>
      <c r="AG98" s="9"/>
      <c r="AH98" s="9"/>
      <c r="AI98" s="9"/>
      <c r="AJ98" s="9"/>
      <c r="AK98" s="9"/>
      <c r="AL98" s="9"/>
      <c r="AM98" s="9"/>
      <c r="AN98" s="9"/>
      <c r="AO98" s="9"/>
      <c r="AP98" s="9"/>
      <c r="AQ98" s="9"/>
      <c r="AR98" s="9"/>
      <c r="AS98" s="9"/>
      <c r="AT98" s="9"/>
      <c r="AU98" s="9"/>
      <c r="AV98" s="9"/>
      <c r="AW98" s="9"/>
      <c r="AX98" s="9"/>
      <c r="AY98" s="9"/>
      <c r="AZ98" s="9"/>
      <c r="BA98" s="9"/>
      <c r="BB98" s="9"/>
      <c r="BC98" s="9"/>
      <c r="BD98" s="9"/>
      <c r="BE98" s="9"/>
      <c r="BF98" s="9"/>
      <c r="BG98" s="9"/>
      <c r="BH98" s="9"/>
      <c r="BI98" s="9"/>
      <c r="BJ98" s="9"/>
      <c r="BK98" s="9"/>
      <c r="BL98" s="9"/>
      <c r="BM98" s="9"/>
      <c r="BN98" s="9"/>
      <c r="BO98" s="9"/>
      <c r="BP98" s="9"/>
      <c r="BQ98" s="9"/>
    </row>
    <row r="99" spans="1:69" s="15" customFormat="1" ht="15" customHeight="1" outlineLevel="3" x14ac:dyDescent="0.15">
      <c r="A99" s="352"/>
      <c r="B99" s="151" t="s">
        <v>85</v>
      </c>
      <c r="C99" s="353" t="s">
        <v>33</v>
      </c>
      <c r="D99" s="353"/>
      <c r="E99" s="353"/>
      <c r="F99" s="353"/>
      <c r="G99" s="353"/>
      <c r="H99" s="353"/>
      <c r="I99" s="353"/>
      <c r="J99" s="354"/>
      <c r="K99" s="345">
        <f>ROUNDDOWN(K98*$AJ$3,0)</f>
        <v>5500</v>
      </c>
      <c r="L99" s="346"/>
      <c r="M99" s="347"/>
      <c r="N99" s="24" t="s">
        <v>134</v>
      </c>
      <c r="O99" s="19"/>
      <c r="P99" s="19"/>
      <c r="Q99" s="20"/>
      <c r="R99" s="13"/>
      <c r="S99" s="115"/>
      <c r="T99" s="13"/>
      <c r="U99" s="13"/>
      <c r="V99" s="13"/>
      <c r="W99" s="2"/>
      <c r="X99" s="2"/>
      <c r="Y99" s="2"/>
      <c r="Z99" s="21"/>
      <c r="AA99" s="22"/>
      <c r="AB99" s="22"/>
      <c r="AC99" s="22"/>
      <c r="AD99" s="22"/>
      <c r="AE99" s="23"/>
      <c r="AF99" s="9"/>
      <c r="AG99" s="9"/>
      <c r="AH99" s="9"/>
      <c r="AI99" s="9"/>
      <c r="AJ99" s="9"/>
      <c r="AK99" s="9"/>
      <c r="AL99" s="9"/>
      <c r="AM99" s="9"/>
      <c r="AN99" s="9"/>
      <c r="AO99" s="9"/>
      <c r="AP99" s="9"/>
      <c r="AQ99" s="9"/>
      <c r="AR99" s="9"/>
      <c r="AS99" s="9"/>
      <c r="AT99" s="9"/>
      <c r="AU99" s="9"/>
      <c r="AV99" s="9"/>
      <c r="AW99" s="9"/>
      <c r="AX99" s="9"/>
      <c r="AY99" s="9"/>
      <c r="AZ99" s="9"/>
      <c r="BA99" s="9"/>
      <c r="BB99" s="9"/>
      <c r="BC99" s="9"/>
      <c r="BD99" s="9"/>
      <c r="BE99" s="9"/>
      <c r="BF99" s="9"/>
      <c r="BG99" s="9"/>
      <c r="BH99" s="9"/>
      <c r="BI99" s="9"/>
      <c r="BJ99" s="9"/>
      <c r="BK99" s="9"/>
      <c r="BL99" s="9"/>
      <c r="BM99" s="9"/>
      <c r="BN99" s="9"/>
      <c r="BO99" s="9"/>
      <c r="BP99" s="9"/>
      <c r="BQ99" s="9"/>
    </row>
    <row r="100" spans="1:69" s="15" customFormat="1" ht="15" customHeight="1" outlineLevel="3" x14ac:dyDescent="0.15">
      <c r="A100" s="352"/>
      <c r="B100" s="2" t="s">
        <v>96</v>
      </c>
      <c r="C100" s="2"/>
      <c r="D100" s="2"/>
      <c r="E100" s="2"/>
      <c r="F100" s="2"/>
      <c r="G100" s="2"/>
      <c r="H100" s="2"/>
      <c r="I100" s="2"/>
      <c r="J100" s="2"/>
      <c r="K100" s="345">
        <f>SUM(K98:M99)</f>
        <v>33000</v>
      </c>
      <c r="L100" s="346"/>
      <c r="M100" s="347"/>
      <c r="N100" s="24" t="s">
        <v>135</v>
      </c>
      <c r="O100" s="19"/>
      <c r="P100" s="19"/>
      <c r="Q100" s="20"/>
      <c r="R100" s="13"/>
      <c r="S100" s="13"/>
      <c r="T100" s="13"/>
      <c r="U100" s="13"/>
      <c r="V100" s="13"/>
      <c r="W100" s="2"/>
      <c r="X100" s="2"/>
      <c r="Y100" s="2"/>
      <c r="Z100" s="21"/>
      <c r="AA100" s="22"/>
      <c r="AB100" s="22"/>
      <c r="AC100" s="22"/>
      <c r="AD100" s="22"/>
      <c r="AE100" s="23"/>
      <c r="AF100" s="9"/>
      <c r="AG100" s="9"/>
      <c r="AH100" s="9"/>
      <c r="AI100" s="9"/>
      <c r="AJ100" s="9"/>
      <c r="AK100" s="9"/>
      <c r="AL100" s="9"/>
      <c r="AM100" s="9"/>
      <c r="AN100" s="9"/>
      <c r="AO100" s="9"/>
      <c r="AP100" s="9"/>
      <c r="AQ100" s="9"/>
      <c r="AR100" s="9"/>
      <c r="AS100" s="9"/>
      <c r="AT100" s="9"/>
      <c r="AU100" s="9"/>
      <c r="AV100" s="9"/>
      <c r="AW100" s="9"/>
      <c r="AX100" s="9"/>
      <c r="AY100" s="9"/>
      <c r="AZ100" s="9"/>
      <c r="BA100" s="9"/>
      <c r="BB100" s="9"/>
      <c r="BC100" s="9"/>
      <c r="BD100" s="9"/>
      <c r="BE100" s="9"/>
      <c r="BF100" s="9"/>
      <c r="BG100" s="9"/>
      <c r="BH100" s="9"/>
      <c r="BI100" s="9"/>
      <c r="BJ100" s="9"/>
      <c r="BK100" s="9"/>
      <c r="BL100" s="9"/>
      <c r="BM100" s="9"/>
      <c r="BN100" s="9"/>
      <c r="BO100" s="9"/>
      <c r="BP100" s="9"/>
      <c r="BQ100" s="9"/>
    </row>
    <row r="101" spans="1:69" s="15" customFormat="1" ht="15" customHeight="1" outlineLevel="3" x14ac:dyDescent="0.15">
      <c r="A101" s="146" t="s">
        <v>98</v>
      </c>
      <c r="B101" s="2"/>
      <c r="C101" s="2"/>
      <c r="D101" s="2"/>
      <c r="E101" s="2"/>
      <c r="F101" s="2"/>
      <c r="G101" s="2"/>
      <c r="H101" s="2"/>
      <c r="I101" s="2"/>
      <c r="J101" s="2"/>
      <c r="K101" s="345">
        <f>ROUNDDOWN(K100*$AJ$4,0)</f>
        <v>9900</v>
      </c>
      <c r="L101" s="346"/>
      <c r="M101" s="347"/>
      <c r="N101" s="24" t="s">
        <v>99</v>
      </c>
      <c r="O101" s="26"/>
      <c r="P101" s="19"/>
      <c r="Q101" s="20"/>
      <c r="R101" s="13"/>
      <c r="S101" s="13"/>
      <c r="T101" s="13"/>
      <c r="U101" s="13"/>
      <c r="V101" s="13"/>
      <c r="W101" s="2"/>
      <c r="X101" s="2"/>
      <c r="Y101" s="2"/>
      <c r="Z101" s="21"/>
      <c r="AA101" s="22"/>
      <c r="AB101" s="22"/>
      <c r="AC101" s="22"/>
      <c r="AD101" s="22"/>
      <c r="AE101" s="23"/>
      <c r="AF101" s="9"/>
      <c r="AG101" s="9"/>
      <c r="AH101" s="9"/>
      <c r="AI101" s="9"/>
      <c r="AJ101" s="9"/>
      <c r="AK101" s="9"/>
      <c r="AL101" s="9"/>
      <c r="AM101" s="9"/>
      <c r="AN101" s="9"/>
      <c r="AO101" s="9"/>
      <c r="AP101" s="9"/>
      <c r="AQ101" s="9"/>
      <c r="AR101" s="9"/>
      <c r="AS101" s="9"/>
      <c r="AT101" s="9"/>
      <c r="AU101" s="9"/>
      <c r="AV101" s="9"/>
      <c r="AW101" s="9"/>
      <c r="AX101" s="9"/>
      <c r="AY101" s="9"/>
      <c r="AZ101" s="9"/>
      <c r="BA101" s="9"/>
      <c r="BB101" s="9"/>
      <c r="BC101" s="9"/>
      <c r="BD101" s="9"/>
      <c r="BE101" s="9"/>
      <c r="BF101" s="9"/>
      <c r="BG101" s="9"/>
      <c r="BH101" s="9"/>
      <c r="BI101" s="9"/>
      <c r="BJ101" s="9"/>
      <c r="BK101" s="9"/>
      <c r="BL101" s="9"/>
      <c r="BM101" s="9"/>
      <c r="BN101" s="9"/>
      <c r="BO101" s="9"/>
      <c r="BP101" s="9"/>
      <c r="BQ101" s="9"/>
    </row>
    <row r="102" spans="1:69" s="15" customFormat="1" ht="15" customHeight="1" outlineLevel="3" x14ac:dyDescent="0.15">
      <c r="A102" s="146" t="s">
        <v>115</v>
      </c>
      <c r="B102" s="2"/>
      <c r="C102" s="2"/>
      <c r="D102" s="2"/>
      <c r="E102" s="2"/>
      <c r="F102" s="2"/>
      <c r="G102" s="2"/>
      <c r="H102" s="2"/>
      <c r="I102" s="2"/>
      <c r="J102" s="2"/>
      <c r="K102" s="345">
        <f>SUM(K100:M101)</f>
        <v>42900</v>
      </c>
      <c r="L102" s="346"/>
      <c r="M102" s="347"/>
      <c r="N102" s="146" t="s">
        <v>100</v>
      </c>
      <c r="O102" s="26"/>
      <c r="P102" s="19"/>
      <c r="Q102" s="20"/>
      <c r="R102" s="13"/>
      <c r="S102" s="346">
        <f>ROUNDDOWN(K102/1.1*0.1,0)</f>
        <v>3900</v>
      </c>
      <c r="T102" s="346"/>
      <c r="U102" s="346"/>
      <c r="V102" s="13"/>
      <c r="W102" s="2"/>
      <c r="X102" s="2"/>
      <c r="Y102" s="2"/>
      <c r="Z102" s="21"/>
      <c r="AA102" s="22"/>
      <c r="AB102" s="22"/>
      <c r="AC102" s="22"/>
      <c r="AD102" s="22"/>
      <c r="AE102" s="29"/>
      <c r="AF102" s="9"/>
      <c r="AG102" s="9"/>
      <c r="AH102" s="9"/>
      <c r="AI102" s="9"/>
      <c r="AJ102" s="9"/>
      <c r="AK102" s="9"/>
      <c r="AL102" s="9"/>
      <c r="AM102" s="9"/>
      <c r="AN102" s="9"/>
      <c r="AO102" s="9"/>
      <c r="AP102" s="9"/>
      <c r="AQ102" s="9"/>
      <c r="AR102" s="9"/>
      <c r="AS102" s="9"/>
      <c r="AT102" s="9"/>
      <c r="AU102" s="9"/>
      <c r="AV102" s="9"/>
      <c r="AW102" s="9"/>
      <c r="AX102" s="9"/>
      <c r="AY102" s="9"/>
      <c r="AZ102" s="9"/>
      <c r="BA102" s="9"/>
      <c r="BB102" s="9"/>
      <c r="BC102" s="9"/>
      <c r="BD102" s="9"/>
      <c r="BE102" s="9"/>
      <c r="BF102" s="9"/>
      <c r="BG102" s="9"/>
      <c r="BH102" s="9"/>
      <c r="BI102" s="9"/>
      <c r="BJ102" s="9"/>
      <c r="BK102" s="9"/>
      <c r="BL102" s="9"/>
      <c r="BM102" s="9"/>
      <c r="BN102" s="9"/>
      <c r="BO102" s="9"/>
      <c r="BP102" s="9"/>
      <c r="BQ102" s="9"/>
    </row>
    <row r="103" spans="1:69" s="15" customFormat="1" ht="15" customHeight="1" outlineLevel="3" x14ac:dyDescent="0.15">
      <c r="A103" s="146" t="s">
        <v>42</v>
      </c>
      <c r="B103" s="2"/>
      <c r="C103" s="2"/>
      <c r="D103" s="2"/>
      <c r="E103" s="2"/>
      <c r="F103" s="2"/>
      <c r="G103" s="2"/>
      <c r="H103" s="2"/>
      <c r="I103" s="2"/>
      <c r="J103" s="2"/>
      <c r="K103" s="345">
        <f>K102*N103*Q103</f>
        <v>0</v>
      </c>
      <c r="L103" s="346"/>
      <c r="M103" s="347"/>
      <c r="N103" s="2">
        <f>'ポイント表(Ver.3.0)'!$C$10</f>
        <v>0</v>
      </c>
      <c r="O103" s="13" t="s">
        <v>4</v>
      </c>
      <c r="P103" s="2" t="s">
        <v>2</v>
      </c>
      <c r="Q103" s="2">
        <f>'ポイント表(Ver.3.0)'!C34</f>
        <v>0</v>
      </c>
      <c r="R103" s="13" t="s">
        <v>136</v>
      </c>
      <c r="S103" s="348" t="s">
        <v>100</v>
      </c>
      <c r="T103" s="348"/>
      <c r="U103" s="348"/>
      <c r="V103" s="348"/>
      <c r="W103" s="346">
        <f>ROUNDDOWN(K103/1.1*0.1,0)</f>
        <v>0</v>
      </c>
      <c r="X103" s="346"/>
      <c r="Y103" s="346"/>
      <c r="Z103" s="156"/>
      <c r="AA103" s="157"/>
      <c r="AB103" s="22"/>
      <c r="AC103" s="22"/>
      <c r="AD103" s="22"/>
      <c r="AE103" s="29"/>
      <c r="AF103" s="9"/>
      <c r="AG103" s="9"/>
      <c r="AH103" s="9"/>
      <c r="AI103" s="9"/>
      <c r="AJ103" s="9"/>
      <c r="AK103" s="9"/>
      <c r="AL103" s="9"/>
      <c r="AM103" s="9"/>
      <c r="AN103" s="9"/>
      <c r="AO103" s="9"/>
      <c r="AP103" s="9"/>
      <c r="AQ103" s="9"/>
      <c r="AR103" s="9"/>
      <c r="AS103" s="9"/>
      <c r="AT103" s="9"/>
      <c r="AU103" s="9"/>
      <c r="AV103" s="9"/>
      <c r="AW103" s="9"/>
      <c r="AX103" s="9"/>
      <c r="AY103" s="9"/>
      <c r="AZ103" s="9"/>
      <c r="BA103" s="9"/>
      <c r="BB103" s="9"/>
      <c r="BC103" s="9"/>
      <c r="BD103" s="9"/>
      <c r="BE103" s="9"/>
      <c r="BF103" s="9"/>
      <c r="BG103" s="9"/>
      <c r="BH103" s="9"/>
      <c r="BI103" s="9"/>
      <c r="BJ103" s="9"/>
      <c r="BK103" s="9"/>
      <c r="BL103" s="9"/>
      <c r="BM103" s="9"/>
      <c r="BN103" s="9"/>
      <c r="BO103" s="9"/>
      <c r="BP103" s="9"/>
      <c r="BQ103" s="9"/>
    </row>
    <row r="104" spans="1:69" s="15" customFormat="1" ht="15" customHeight="1" outlineLevel="3" x14ac:dyDescent="0.15">
      <c r="A104" s="9"/>
      <c r="B104" s="9"/>
      <c r="C104" s="9"/>
      <c r="D104" s="9"/>
      <c r="E104" s="9"/>
      <c r="F104" s="9"/>
      <c r="G104" s="9"/>
      <c r="H104" s="9"/>
      <c r="I104" s="9"/>
      <c r="J104" s="9"/>
      <c r="K104" s="28"/>
      <c r="L104" s="28"/>
      <c r="N104" s="34"/>
      <c r="O104" s="34"/>
      <c r="P104" s="34"/>
      <c r="Q104" s="9"/>
      <c r="R104" s="9"/>
      <c r="S104" s="116"/>
      <c r="T104" s="9"/>
      <c r="U104" s="9"/>
      <c r="V104" s="116"/>
      <c r="W104" s="9"/>
      <c r="X104" s="33"/>
      <c r="Y104" s="33"/>
      <c r="Z104" s="30"/>
      <c r="AA104" s="30"/>
      <c r="AB104" s="30"/>
      <c r="AC104" s="30"/>
      <c r="AD104" s="30"/>
      <c r="AE104" s="30"/>
      <c r="AF104" s="9"/>
      <c r="AG104" s="9"/>
      <c r="AH104" s="9"/>
      <c r="AI104" s="9"/>
      <c r="AJ104" s="9"/>
      <c r="AK104" s="9"/>
      <c r="AL104" s="9"/>
      <c r="AM104" s="9"/>
      <c r="AN104" s="9"/>
      <c r="AO104" s="9"/>
      <c r="AP104" s="9"/>
      <c r="AQ104" s="9"/>
      <c r="AR104" s="9"/>
      <c r="AS104" s="9"/>
      <c r="AT104" s="9"/>
      <c r="AU104" s="9"/>
      <c r="AV104" s="9"/>
      <c r="AW104" s="9"/>
      <c r="AX104" s="9"/>
      <c r="AY104" s="9"/>
      <c r="AZ104" s="9"/>
      <c r="BA104" s="9"/>
      <c r="BB104" s="9"/>
      <c r="BC104" s="9"/>
      <c r="BD104" s="9"/>
      <c r="BE104" s="9"/>
      <c r="BF104" s="9"/>
      <c r="BG104" s="9"/>
      <c r="BH104" s="9"/>
      <c r="BI104" s="9"/>
      <c r="BJ104" s="9"/>
      <c r="BK104" s="9"/>
      <c r="BL104" s="9"/>
      <c r="BM104" s="9"/>
      <c r="BN104" s="9"/>
      <c r="BO104" s="9"/>
      <c r="BP104" s="9"/>
      <c r="BQ104" s="9"/>
    </row>
    <row r="105" spans="1:69" s="15" customFormat="1" ht="15" customHeight="1" outlineLevel="2" x14ac:dyDescent="0.15">
      <c r="A105" s="9" t="s">
        <v>137</v>
      </c>
      <c r="B105" s="9"/>
      <c r="C105" s="9"/>
      <c r="D105" s="9"/>
      <c r="E105" s="9"/>
      <c r="F105" s="9"/>
      <c r="G105" s="9"/>
      <c r="H105" s="9"/>
      <c r="I105" s="9"/>
      <c r="J105" s="9"/>
      <c r="K105" s="28"/>
      <c r="L105" s="28"/>
      <c r="N105" s="34"/>
      <c r="O105" s="34"/>
      <c r="P105" s="34"/>
      <c r="Q105" s="9"/>
      <c r="R105" s="9"/>
      <c r="S105" s="116"/>
      <c r="T105" s="9"/>
      <c r="U105" s="9"/>
      <c r="V105" s="116"/>
      <c r="Z105" s="30"/>
      <c r="AA105" s="30"/>
      <c r="AB105" s="30"/>
      <c r="AC105" s="30"/>
      <c r="AD105" s="30"/>
      <c r="AE105" s="30"/>
      <c r="AF105" s="9"/>
      <c r="AG105" s="9"/>
      <c r="AH105" s="9"/>
      <c r="AI105" s="9"/>
      <c r="AJ105" s="9"/>
      <c r="AK105" s="9"/>
      <c r="AL105" s="9"/>
      <c r="AM105" s="9"/>
      <c r="AN105" s="9"/>
      <c r="AO105" s="9"/>
      <c r="AP105" s="9"/>
      <c r="AQ105" s="9"/>
      <c r="AR105" s="9"/>
      <c r="AS105" s="9"/>
      <c r="AT105" s="9"/>
      <c r="AU105" s="9"/>
      <c r="AV105" s="9"/>
      <c r="AW105" s="9"/>
      <c r="AX105" s="9"/>
      <c r="AY105" s="9"/>
      <c r="AZ105" s="9"/>
      <c r="BA105" s="9"/>
      <c r="BB105" s="9"/>
      <c r="BC105" s="9"/>
      <c r="BD105" s="9"/>
      <c r="BE105" s="9"/>
      <c r="BF105" s="9"/>
      <c r="BG105" s="9"/>
      <c r="BH105" s="9"/>
      <c r="BI105" s="9"/>
      <c r="BJ105" s="9"/>
      <c r="BK105" s="9"/>
      <c r="BL105" s="9"/>
      <c r="BM105" s="9"/>
      <c r="BN105" s="9"/>
      <c r="BO105" s="9"/>
      <c r="BP105" s="9"/>
      <c r="BQ105" s="9"/>
    </row>
    <row r="106" spans="1:69" s="15" customFormat="1" ht="15" customHeight="1" outlineLevel="2" x14ac:dyDescent="0.15">
      <c r="A106" s="355" t="s">
        <v>0</v>
      </c>
      <c r="B106" s="356"/>
      <c r="C106" s="356"/>
      <c r="D106" s="356"/>
      <c r="E106" s="356"/>
      <c r="F106" s="356"/>
      <c r="G106" s="356"/>
      <c r="H106" s="356"/>
      <c r="I106" s="356"/>
      <c r="J106" s="356"/>
      <c r="K106" s="355" t="s">
        <v>79</v>
      </c>
      <c r="L106" s="356"/>
      <c r="M106" s="357"/>
      <c r="N106" s="355" t="s">
        <v>46</v>
      </c>
      <c r="O106" s="356"/>
      <c r="P106" s="356"/>
      <c r="Q106" s="356"/>
      <c r="R106" s="356"/>
      <c r="S106" s="356"/>
      <c r="T106" s="356"/>
      <c r="U106" s="356"/>
      <c r="V106" s="356"/>
      <c r="W106" s="356"/>
      <c r="X106" s="356"/>
      <c r="Y106" s="356"/>
      <c r="Z106" s="349" t="s">
        <v>80</v>
      </c>
      <c r="AA106" s="350"/>
      <c r="AB106" s="350"/>
      <c r="AC106" s="350"/>
      <c r="AD106" s="350"/>
      <c r="AE106" s="351"/>
      <c r="AF106" s="9"/>
      <c r="AG106" s="9"/>
      <c r="AH106" s="9"/>
      <c r="AI106" s="9"/>
      <c r="AJ106" s="9"/>
      <c r="AK106" s="9"/>
      <c r="AL106" s="9"/>
      <c r="AM106" s="9"/>
      <c r="AN106" s="9"/>
      <c r="AO106" s="9"/>
      <c r="AP106" s="9"/>
      <c r="AQ106" s="9"/>
      <c r="AR106" s="9"/>
      <c r="AS106" s="9"/>
      <c r="AT106" s="9"/>
      <c r="AU106" s="9"/>
      <c r="AV106" s="9"/>
      <c r="AW106" s="9"/>
      <c r="AX106" s="9"/>
      <c r="AY106" s="9"/>
      <c r="AZ106" s="9"/>
      <c r="BA106" s="9"/>
      <c r="BB106" s="9"/>
      <c r="BC106" s="9"/>
      <c r="BD106" s="9"/>
      <c r="BE106" s="9"/>
      <c r="BF106" s="9"/>
      <c r="BG106" s="9"/>
      <c r="BH106" s="9"/>
      <c r="BI106" s="9"/>
      <c r="BJ106" s="9"/>
      <c r="BK106" s="9"/>
      <c r="BL106" s="9"/>
      <c r="BM106" s="9"/>
      <c r="BN106" s="9"/>
      <c r="BO106" s="9"/>
      <c r="BP106" s="9"/>
      <c r="BQ106" s="9"/>
    </row>
    <row r="107" spans="1:69" s="15" customFormat="1" ht="15" customHeight="1" outlineLevel="2" x14ac:dyDescent="0.15">
      <c r="A107" s="352" t="s">
        <v>81</v>
      </c>
      <c r="B107" s="151" t="s">
        <v>82</v>
      </c>
      <c r="C107" s="2" t="s">
        <v>138</v>
      </c>
      <c r="D107" s="2"/>
      <c r="E107" s="2"/>
      <c r="F107" s="2"/>
      <c r="G107" s="2"/>
      <c r="H107" s="2"/>
      <c r="I107" s="2"/>
      <c r="J107" s="2"/>
      <c r="K107" s="345">
        <f>ROUNDDOWN(N107*R107*U107*110/100,0)</f>
        <v>13200</v>
      </c>
      <c r="L107" s="346"/>
      <c r="M107" s="347"/>
      <c r="N107" s="362">
        <v>12000</v>
      </c>
      <c r="O107" s="362"/>
      <c r="P107" s="362"/>
      <c r="Q107" s="114" t="s">
        <v>2</v>
      </c>
      <c r="R107" s="2">
        <v>1</v>
      </c>
      <c r="S107" s="115" t="s">
        <v>4</v>
      </c>
      <c r="T107" s="114" t="s">
        <v>2</v>
      </c>
      <c r="U107" s="2">
        <v>1</v>
      </c>
      <c r="V107" s="115" t="s">
        <v>3</v>
      </c>
      <c r="W107" s="348" t="str">
        <f t="shared" ref="W107" si="14">"＋消費税相当額"</f>
        <v>＋消費税相当額</v>
      </c>
      <c r="X107" s="348"/>
      <c r="Y107" s="348"/>
      <c r="Z107" s="21"/>
      <c r="AA107" s="22"/>
      <c r="AB107" s="22"/>
      <c r="AC107" s="22"/>
      <c r="AD107" s="22"/>
      <c r="AE107" s="23"/>
      <c r="AF107" s="9"/>
      <c r="AG107" s="9"/>
      <c r="AH107" s="9"/>
      <c r="AI107" s="9"/>
      <c r="AJ107" s="9"/>
      <c r="AK107" s="9"/>
      <c r="AL107" s="9"/>
      <c r="AM107" s="9"/>
      <c r="AN107" s="9"/>
      <c r="AO107" s="9"/>
      <c r="AP107" s="9"/>
      <c r="AQ107" s="9"/>
      <c r="AR107" s="9"/>
      <c r="AS107" s="9"/>
      <c r="AT107" s="9"/>
      <c r="AU107" s="9"/>
      <c r="AV107" s="9"/>
      <c r="AW107" s="9"/>
      <c r="AX107" s="9"/>
      <c r="AY107" s="9"/>
      <c r="AZ107" s="9"/>
      <c r="BA107" s="9"/>
      <c r="BB107" s="9"/>
      <c r="BC107" s="9"/>
      <c r="BD107" s="9"/>
      <c r="BE107" s="9"/>
      <c r="BF107" s="9"/>
      <c r="BG107" s="9"/>
      <c r="BH107" s="9"/>
      <c r="BI107" s="9"/>
      <c r="BJ107" s="9"/>
      <c r="BK107" s="9"/>
      <c r="BL107" s="9"/>
      <c r="BM107" s="9"/>
      <c r="BN107" s="9"/>
      <c r="BO107" s="9"/>
      <c r="BP107" s="9"/>
      <c r="BQ107" s="9"/>
    </row>
    <row r="108" spans="1:69" s="15" customFormat="1" ht="15" customHeight="1" outlineLevel="2" x14ac:dyDescent="0.15">
      <c r="A108" s="352"/>
      <c r="B108" s="151" t="s">
        <v>85</v>
      </c>
      <c r="C108" s="2" t="s">
        <v>33</v>
      </c>
      <c r="D108" s="2"/>
      <c r="E108" s="2"/>
      <c r="F108" s="2"/>
      <c r="G108" s="2"/>
      <c r="H108" s="2"/>
      <c r="I108" s="2"/>
      <c r="J108" s="2"/>
      <c r="K108" s="345">
        <f>ROUNDDOWN(K107*$AJ$3,0)</f>
        <v>2640</v>
      </c>
      <c r="L108" s="346"/>
      <c r="M108" s="347"/>
      <c r="N108" s="24" t="s">
        <v>139</v>
      </c>
      <c r="O108" s="19"/>
      <c r="P108" s="19"/>
      <c r="Q108" s="20"/>
      <c r="R108" s="13"/>
      <c r="S108" s="115"/>
      <c r="T108" s="13"/>
      <c r="U108" s="13"/>
      <c r="V108" s="13"/>
      <c r="W108" s="2"/>
      <c r="X108" s="2"/>
      <c r="Y108" s="2"/>
      <c r="Z108" s="21"/>
      <c r="AA108" s="22"/>
      <c r="AB108" s="22"/>
      <c r="AC108" s="22"/>
      <c r="AD108" s="22"/>
      <c r="AE108" s="23"/>
      <c r="AF108" s="9"/>
      <c r="AG108" s="9"/>
      <c r="AH108" s="9"/>
      <c r="AI108" s="9"/>
      <c r="AJ108" s="9"/>
      <c r="AK108" s="9"/>
      <c r="AL108" s="9"/>
      <c r="AM108" s="9"/>
      <c r="AN108" s="9"/>
      <c r="AO108" s="9"/>
      <c r="AP108" s="9"/>
      <c r="AQ108" s="9"/>
      <c r="AR108" s="9"/>
      <c r="AS108" s="9"/>
      <c r="AT108" s="9"/>
      <c r="AU108" s="9"/>
      <c r="AV108" s="9"/>
      <c r="AW108" s="9"/>
      <c r="AX108" s="9"/>
      <c r="AY108" s="9"/>
      <c r="AZ108" s="9"/>
      <c r="BA108" s="9"/>
      <c r="BB108" s="9"/>
      <c r="BC108" s="9"/>
      <c r="BD108" s="9"/>
      <c r="BE108" s="9"/>
      <c r="BF108" s="9"/>
      <c r="BG108" s="9"/>
      <c r="BH108" s="9"/>
      <c r="BI108" s="9"/>
      <c r="BJ108" s="9"/>
      <c r="BK108" s="9"/>
      <c r="BL108" s="9"/>
      <c r="BM108" s="9"/>
      <c r="BN108" s="9"/>
      <c r="BO108" s="9"/>
      <c r="BP108" s="9"/>
      <c r="BQ108" s="9"/>
    </row>
    <row r="109" spans="1:69" s="15" customFormat="1" ht="15" customHeight="1" outlineLevel="2" x14ac:dyDescent="0.15">
      <c r="A109" s="352"/>
      <c r="B109" s="2" t="s">
        <v>96</v>
      </c>
      <c r="C109" s="2"/>
      <c r="D109" s="2"/>
      <c r="E109" s="2"/>
      <c r="F109" s="2"/>
      <c r="G109" s="2"/>
      <c r="H109" s="2"/>
      <c r="I109" s="2"/>
      <c r="J109" s="2"/>
      <c r="K109" s="345">
        <f>SUM(K107:M108)</f>
        <v>15840</v>
      </c>
      <c r="L109" s="346"/>
      <c r="M109" s="347"/>
      <c r="N109" s="24" t="s">
        <v>135</v>
      </c>
      <c r="O109" s="19"/>
      <c r="P109" s="19"/>
      <c r="Q109" s="20"/>
      <c r="R109" s="13"/>
      <c r="S109" s="13"/>
      <c r="T109" s="13"/>
      <c r="U109" s="13"/>
      <c r="V109" s="13"/>
      <c r="W109" s="2"/>
      <c r="X109" s="2"/>
      <c r="Y109" s="2"/>
      <c r="Z109" s="21"/>
      <c r="AA109" s="22"/>
      <c r="AB109" s="22"/>
      <c r="AC109" s="22"/>
      <c r="AD109" s="22"/>
      <c r="AE109" s="23"/>
      <c r="AF109" s="9"/>
      <c r="AG109" s="9"/>
      <c r="AH109" s="9"/>
      <c r="AI109" s="9"/>
      <c r="AJ109" s="9"/>
      <c r="AK109" s="9"/>
      <c r="AL109" s="9"/>
      <c r="AM109" s="9"/>
      <c r="AN109" s="9"/>
      <c r="AO109" s="9"/>
      <c r="AP109" s="9"/>
      <c r="AQ109" s="9"/>
      <c r="AR109" s="9"/>
      <c r="AS109" s="9"/>
      <c r="AT109" s="9"/>
      <c r="AU109" s="9"/>
      <c r="AV109" s="9"/>
      <c r="AW109" s="9"/>
      <c r="AX109" s="9"/>
      <c r="AY109" s="9"/>
      <c r="AZ109" s="9"/>
      <c r="BA109" s="9"/>
      <c r="BB109" s="9"/>
      <c r="BC109" s="9"/>
      <c r="BD109" s="9"/>
      <c r="BE109" s="9"/>
      <c r="BF109" s="9"/>
      <c r="BG109" s="9"/>
      <c r="BH109" s="9"/>
      <c r="BI109" s="9"/>
      <c r="BJ109" s="9"/>
      <c r="BK109" s="9"/>
      <c r="BL109" s="9"/>
      <c r="BM109" s="9"/>
      <c r="BN109" s="9"/>
      <c r="BO109" s="9"/>
      <c r="BP109" s="9"/>
      <c r="BQ109" s="9"/>
    </row>
    <row r="110" spans="1:69" s="15" customFormat="1" ht="15" customHeight="1" outlineLevel="2" x14ac:dyDescent="0.15">
      <c r="A110" s="146" t="s">
        <v>98</v>
      </c>
      <c r="B110" s="2"/>
      <c r="C110" s="2"/>
      <c r="D110" s="2"/>
      <c r="E110" s="2"/>
      <c r="F110" s="2"/>
      <c r="G110" s="2"/>
      <c r="H110" s="2"/>
      <c r="I110" s="2"/>
      <c r="J110" s="2"/>
      <c r="K110" s="345">
        <f>ROUNDDOWN(K109*$AJ$4,0)</f>
        <v>4752</v>
      </c>
      <c r="L110" s="346"/>
      <c r="M110" s="347"/>
      <c r="N110" s="24" t="s">
        <v>99</v>
      </c>
      <c r="O110" s="26"/>
      <c r="P110" s="19"/>
      <c r="Q110" s="20"/>
      <c r="R110" s="13"/>
      <c r="S110" s="13"/>
      <c r="T110" s="13"/>
      <c r="U110" s="13"/>
      <c r="V110" s="13"/>
      <c r="W110" s="2"/>
      <c r="X110" s="2"/>
      <c r="Y110" s="2"/>
      <c r="Z110" s="21"/>
      <c r="AA110" s="22"/>
      <c r="AB110" s="22"/>
      <c r="AC110" s="22"/>
      <c r="AD110" s="22"/>
      <c r="AE110" s="23"/>
      <c r="AF110" s="9"/>
      <c r="AG110" s="9"/>
      <c r="AH110" s="9"/>
      <c r="AI110" s="9"/>
      <c r="AJ110" s="9"/>
      <c r="AK110" s="9"/>
      <c r="AL110" s="9"/>
      <c r="AM110" s="9"/>
      <c r="AN110" s="9"/>
      <c r="AO110" s="9"/>
      <c r="AP110" s="9"/>
      <c r="AQ110" s="9"/>
      <c r="AR110" s="9"/>
      <c r="AS110" s="9"/>
      <c r="AT110" s="9"/>
      <c r="AU110" s="9"/>
      <c r="AV110" s="9"/>
      <c r="AW110" s="9"/>
      <c r="AX110" s="9"/>
      <c r="AY110" s="9"/>
      <c r="AZ110" s="9"/>
      <c r="BA110" s="9"/>
      <c r="BB110" s="9"/>
      <c r="BC110" s="9"/>
      <c r="BD110" s="9"/>
      <c r="BE110" s="9"/>
      <c r="BF110" s="9"/>
      <c r="BG110" s="9"/>
      <c r="BH110" s="9"/>
      <c r="BI110" s="9"/>
      <c r="BJ110" s="9"/>
      <c r="BK110" s="9"/>
      <c r="BL110" s="9"/>
      <c r="BM110" s="9"/>
      <c r="BN110" s="9"/>
      <c r="BO110" s="9"/>
      <c r="BP110" s="9"/>
      <c r="BQ110" s="9"/>
    </row>
    <row r="111" spans="1:69" s="15" customFormat="1" ht="15" customHeight="1" outlineLevel="2" x14ac:dyDescent="0.15">
      <c r="A111" s="146" t="s">
        <v>106</v>
      </c>
      <c r="B111" s="2"/>
      <c r="C111" s="2"/>
      <c r="D111" s="2"/>
      <c r="E111" s="2"/>
      <c r="F111" s="2"/>
      <c r="G111" s="2"/>
      <c r="H111" s="2"/>
      <c r="I111" s="2"/>
      <c r="J111" s="2"/>
      <c r="K111" s="345">
        <f>SUM(K109:M110)</f>
        <v>20592</v>
      </c>
      <c r="L111" s="346"/>
      <c r="M111" s="347"/>
      <c r="N111" s="146" t="s">
        <v>100</v>
      </c>
      <c r="O111" s="26"/>
      <c r="P111" s="19"/>
      <c r="Q111" s="20"/>
      <c r="R111" s="13"/>
      <c r="S111" s="346">
        <f>ROUNDDOWN(K111/1.1*0.1,0)</f>
        <v>1872</v>
      </c>
      <c r="T111" s="346"/>
      <c r="U111" s="346"/>
      <c r="V111" s="13"/>
      <c r="W111" s="2"/>
      <c r="X111" s="2"/>
      <c r="Y111" s="2"/>
      <c r="Z111" s="21"/>
      <c r="AA111" s="22"/>
      <c r="AB111" s="22"/>
      <c r="AC111" s="22"/>
      <c r="AD111" s="22"/>
      <c r="AE111" s="29"/>
      <c r="AF111" s="9"/>
      <c r="AG111" s="9"/>
      <c r="AH111" s="9"/>
      <c r="AI111" s="9"/>
      <c r="AJ111" s="9"/>
      <c r="AK111" s="9"/>
      <c r="AL111" s="9"/>
      <c r="AM111" s="9"/>
      <c r="AN111" s="9"/>
      <c r="AO111" s="9"/>
      <c r="AP111" s="9"/>
      <c r="AQ111" s="9"/>
      <c r="AR111" s="9"/>
      <c r="AS111" s="9"/>
      <c r="AT111" s="9"/>
      <c r="AU111" s="9"/>
      <c r="AV111" s="9"/>
      <c r="AW111" s="9"/>
      <c r="AX111" s="9"/>
      <c r="AY111" s="9"/>
      <c r="AZ111" s="9"/>
      <c r="BA111" s="9"/>
      <c r="BB111" s="9"/>
      <c r="BC111" s="9"/>
      <c r="BD111" s="9"/>
      <c r="BE111" s="9"/>
      <c r="BF111" s="9"/>
      <c r="BG111" s="9"/>
      <c r="BH111" s="9"/>
      <c r="BI111" s="9"/>
      <c r="BJ111" s="9"/>
      <c r="BK111" s="9"/>
      <c r="BL111" s="9"/>
      <c r="BM111" s="9"/>
      <c r="BN111" s="9"/>
      <c r="BO111" s="9"/>
      <c r="BP111" s="9"/>
      <c r="BQ111" s="9"/>
    </row>
    <row r="112" spans="1:69" s="15" customFormat="1" ht="15" customHeight="1" outlineLevel="2" x14ac:dyDescent="0.15">
      <c r="A112" s="363" t="s">
        <v>42</v>
      </c>
      <c r="B112" s="364"/>
      <c r="C112" s="364"/>
      <c r="D112" s="364"/>
      <c r="E112" s="364"/>
      <c r="F112" s="364"/>
      <c r="G112" s="364"/>
      <c r="H112" s="364"/>
      <c r="I112" s="364"/>
      <c r="J112" s="364"/>
      <c r="K112" s="345">
        <f>K111*N112*Q112</f>
        <v>0</v>
      </c>
      <c r="L112" s="346"/>
      <c r="M112" s="347"/>
      <c r="N112" s="2">
        <f>'ポイント表(Ver.3.0)'!$C$10</f>
        <v>0</v>
      </c>
      <c r="O112" s="13" t="s">
        <v>4</v>
      </c>
      <c r="P112" s="2" t="s">
        <v>2</v>
      </c>
      <c r="Q112" s="2">
        <f>'ポイント表(Ver.3.0)'!C35</f>
        <v>0</v>
      </c>
      <c r="R112" s="13" t="s">
        <v>116</v>
      </c>
      <c r="S112" s="348" t="s">
        <v>100</v>
      </c>
      <c r="T112" s="348"/>
      <c r="U112" s="348"/>
      <c r="V112" s="348"/>
      <c r="W112" s="346">
        <f>ROUNDDOWN(K112/1.1*0.1,0)</f>
        <v>0</v>
      </c>
      <c r="X112" s="346"/>
      <c r="Y112" s="346"/>
      <c r="Z112" s="21"/>
      <c r="AA112" s="22"/>
      <c r="AB112" s="22"/>
      <c r="AC112" s="22"/>
      <c r="AD112" s="22"/>
      <c r="AE112" s="29"/>
      <c r="AF112" s="9"/>
      <c r="AG112" s="9"/>
      <c r="AH112" s="9"/>
      <c r="AI112" s="9"/>
      <c r="AJ112" s="9"/>
      <c r="AK112" s="9"/>
      <c r="AL112" s="9"/>
      <c r="AM112" s="9"/>
      <c r="AN112" s="9"/>
      <c r="AO112" s="9"/>
      <c r="AP112" s="9"/>
      <c r="AQ112" s="9"/>
      <c r="AR112" s="9"/>
      <c r="AS112" s="9"/>
      <c r="AT112" s="9"/>
      <c r="AU112" s="9"/>
      <c r="AV112" s="9"/>
      <c r="AW112" s="9"/>
      <c r="AX112" s="9"/>
      <c r="AY112" s="9"/>
      <c r="AZ112" s="9"/>
      <c r="BA112" s="9"/>
      <c r="BB112" s="9"/>
      <c r="BC112" s="9"/>
      <c r="BD112" s="9"/>
      <c r="BE112" s="9"/>
      <c r="BF112" s="9"/>
      <c r="BG112" s="9"/>
      <c r="BH112" s="9"/>
      <c r="BI112" s="9"/>
      <c r="BJ112" s="9"/>
      <c r="BK112" s="9"/>
      <c r="BL112" s="9"/>
      <c r="BM112" s="9"/>
      <c r="BN112" s="9"/>
      <c r="BO112" s="9"/>
      <c r="BP112" s="9"/>
      <c r="BQ112" s="9"/>
    </row>
    <row r="113" spans="1:69" s="15" customFormat="1" ht="15" customHeight="1" outlineLevel="2" x14ac:dyDescent="0.15">
      <c r="A113" s="9"/>
      <c r="B113" s="9"/>
      <c r="C113" s="9"/>
      <c r="D113" s="9"/>
      <c r="E113" s="9"/>
      <c r="F113" s="9"/>
      <c r="G113" s="9"/>
      <c r="H113" s="9"/>
      <c r="I113" s="9"/>
      <c r="J113" s="9"/>
      <c r="K113" s="28"/>
      <c r="L113" s="28"/>
      <c r="N113" s="27"/>
      <c r="O113" s="27"/>
      <c r="P113" s="27"/>
      <c r="Q113" s="9"/>
      <c r="R113" s="9"/>
      <c r="S113" s="116"/>
      <c r="T113" s="9"/>
      <c r="U113" s="9"/>
      <c r="V113" s="116"/>
      <c r="Z113" s="30"/>
      <c r="AA113" s="30"/>
      <c r="AB113" s="30"/>
      <c r="AC113" s="30"/>
      <c r="AD113" s="30"/>
      <c r="AE113" s="30"/>
      <c r="AF113" s="9"/>
      <c r="AG113" s="9"/>
      <c r="AH113" s="9"/>
      <c r="AI113" s="9"/>
      <c r="AJ113" s="9"/>
      <c r="AK113" s="9"/>
      <c r="AL113" s="9"/>
      <c r="AM113" s="9"/>
      <c r="AN113" s="9"/>
      <c r="AO113" s="9"/>
      <c r="AP113" s="9"/>
      <c r="AQ113" s="9"/>
      <c r="AR113" s="9"/>
      <c r="AS113" s="9"/>
      <c r="AT113" s="9"/>
      <c r="AU113" s="9"/>
      <c r="AV113" s="9"/>
      <c r="AW113" s="9"/>
      <c r="AX113" s="9"/>
      <c r="AY113" s="9"/>
      <c r="AZ113" s="9"/>
      <c r="BA113" s="9"/>
      <c r="BB113" s="9"/>
      <c r="BC113" s="9"/>
      <c r="BD113" s="9"/>
      <c r="BE113" s="9"/>
      <c r="BF113" s="9"/>
      <c r="BG113" s="9"/>
      <c r="BH113" s="9"/>
      <c r="BI113" s="9"/>
      <c r="BJ113" s="9"/>
      <c r="BK113" s="9"/>
      <c r="BL113" s="9"/>
      <c r="BM113" s="9"/>
      <c r="BN113" s="9"/>
      <c r="BO113" s="9"/>
      <c r="BP113" s="9"/>
      <c r="BQ113" s="9"/>
    </row>
    <row r="114" spans="1:69" s="15" customFormat="1" ht="15" customHeight="1" outlineLevel="1" x14ac:dyDescent="0.15">
      <c r="A114" s="9" t="s">
        <v>140</v>
      </c>
      <c r="B114" s="9"/>
      <c r="C114" s="9"/>
      <c r="D114" s="9"/>
      <c r="E114" s="9"/>
      <c r="F114" s="9"/>
      <c r="G114" s="9"/>
      <c r="H114" s="9"/>
      <c r="I114" s="9"/>
      <c r="J114" s="9"/>
      <c r="K114" s="28"/>
      <c r="L114" s="28"/>
      <c r="N114" s="27"/>
      <c r="O114" s="27"/>
      <c r="P114" s="27"/>
      <c r="Q114" s="9"/>
      <c r="R114" s="9"/>
      <c r="S114" s="116"/>
      <c r="T114" s="9"/>
      <c r="U114" s="9"/>
      <c r="V114" s="116"/>
      <c r="Z114" s="30"/>
      <c r="AA114" s="30"/>
      <c r="AB114" s="30"/>
      <c r="AC114" s="30"/>
      <c r="AD114" s="30"/>
      <c r="AE114" s="30"/>
      <c r="AF114" s="9"/>
      <c r="AG114" s="9"/>
      <c r="AH114" s="9"/>
      <c r="AI114" s="9"/>
      <c r="AJ114" s="9"/>
      <c r="AK114" s="9"/>
      <c r="AL114" s="9"/>
      <c r="AM114" s="9"/>
      <c r="AN114" s="9"/>
      <c r="AO114" s="9"/>
      <c r="AP114" s="9"/>
      <c r="AQ114" s="9"/>
      <c r="AR114" s="9"/>
      <c r="AS114" s="9"/>
      <c r="AT114" s="9"/>
      <c r="AU114" s="9"/>
      <c r="AV114" s="9"/>
      <c r="AW114" s="9"/>
      <c r="AX114" s="9"/>
      <c r="AY114" s="9"/>
      <c r="AZ114" s="9"/>
      <c r="BA114" s="9"/>
      <c r="BB114" s="9"/>
      <c r="BC114" s="9"/>
      <c r="BD114" s="9"/>
      <c r="BE114" s="9"/>
      <c r="BF114" s="9"/>
      <c r="BG114" s="9"/>
      <c r="BH114" s="9"/>
      <c r="BI114" s="9"/>
      <c r="BJ114" s="9"/>
      <c r="BK114" s="9"/>
      <c r="BL114" s="9"/>
      <c r="BM114" s="9"/>
      <c r="BN114" s="9"/>
      <c r="BO114" s="9"/>
      <c r="BP114" s="9"/>
      <c r="BQ114" s="9"/>
    </row>
    <row r="115" spans="1:69" s="15" customFormat="1" ht="15" customHeight="1" outlineLevel="1" x14ac:dyDescent="0.15">
      <c r="A115" s="355" t="s">
        <v>0</v>
      </c>
      <c r="B115" s="356"/>
      <c r="C115" s="356"/>
      <c r="D115" s="356"/>
      <c r="E115" s="356"/>
      <c r="F115" s="356"/>
      <c r="G115" s="356"/>
      <c r="H115" s="356"/>
      <c r="I115" s="356"/>
      <c r="J115" s="356"/>
      <c r="K115" s="355" t="s">
        <v>79</v>
      </c>
      <c r="L115" s="356"/>
      <c r="M115" s="357"/>
      <c r="N115" s="355" t="s">
        <v>46</v>
      </c>
      <c r="O115" s="356"/>
      <c r="P115" s="356"/>
      <c r="Q115" s="356"/>
      <c r="R115" s="356"/>
      <c r="S115" s="356"/>
      <c r="T115" s="356"/>
      <c r="U115" s="356"/>
      <c r="V115" s="356"/>
      <c r="W115" s="356"/>
      <c r="X115" s="356"/>
      <c r="Y115" s="356"/>
      <c r="Z115" s="349" t="s">
        <v>80</v>
      </c>
      <c r="AA115" s="350"/>
      <c r="AB115" s="350"/>
      <c r="AC115" s="350"/>
      <c r="AD115" s="350"/>
      <c r="AE115" s="351"/>
      <c r="AF115" s="9"/>
      <c r="AG115" s="9"/>
      <c r="AH115" s="9"/>
      <c r="AI115" s="9"/>
      <c r="AJ115" s="9"/>
      <c r="AK115" s="9"/>
      <c r="AL115" s="9"/>
      <c r="AM115" s="9"/>
      <c r="AN115" s="9"/>
      <c r="AO115" s="9"/>
      <c r="AP115" s="9"/>
      <c r="AQ115" s="9"/>
      <c r="AR115" s="9"/>
      <c r="AS115" s="9"/>
      <c r="AT115" s="9"/>
      <c r="AU115" s="9"/>
      <c r="AV115" s="9"/>
      <c r="AW115" s="9"/>
      <c r="AX115" s="9"/>
      <c r="AY115" s="9"/>
      <c r="AZ115" s="9"/>
      <c r="BA115" s="9"/>
      <c r="BB115" s="9"/>
      <c r="BC115" s="9"/>
      <c r="BD115" s="9"/>
      <c r="BE115" s="9"/>
      <c r="BF115" s="9"/>
      <c r="BG115" s="9"/>
      <c r="BH115" s="9"/>
      <c r="BI115" s="9"/>
      <c r="BJ115" s="9"/>
      <c r="BK115" s="9"/>
      <c r="BL115" s="9"/>
      <c r="BM115" s="9"/>
      <c r="BN115" s="9"/>
      <c r="BO115" s="9"/>
      <c r="BP115" s="9"/>
      <c r="BQ115" s="9"/>
    </row>
    <row r="116" spans="1:69" s="15" customFormat="1" ht="15" customHeight="1" outlineLevel="1" x14ac:dyDescent="0.15">
      <c r="A116" s="352" t="s">
        <v>81</v>
      </c>
      <c r="B116" s="151" t="s">
        <v>82</v>
      </c>
      <c r="C116" s="353" t="s">
        <v>141</v>
      </c>
      <c r="D116" s="353"/>
      <c r="E116" s="353"/>
      <c r="F116" s="353"/>
      <c r="G116" s="353"/>
      <c r="H116" s="353"/>
      <c r="I116" s="353"/>
      <c r="J116" s="354"/>
      <c r="K116" s="345">
        <f t="shared" ref="K116" si="15">ROUNDDOWN(N116*R116*U116*110/100,0)</f>
        <v>11000</v>
      </c>
      <c r="L116" s="346"/>
      <c r="M116" s="347"/>
      <c r="N116" s="362">
        <f>10000</f>
        <v>10000</v>
      </c>
      <c r="O116" s="362"/>
      <c r="P116" s="362"/>
      <c r="Q116" s="114" t="s">
        <v>2</v>
      </c>
      <c r="R116" s="2">
        <v>1</v>
      </c>
      <c r="S116" s="115" t="s">
        <v>4</v>
      </c>
      <c r="T116" s="114" t="s">
        <v>2</v>
      </c>
      <c r="U116" s="2">
        <v>1</v>
      </c>
      <c r="V116" s="115" t="s">
        <v>3</v>
      </c>
      <c r="W116" s="348" t="str">
        <f t="shared" ref="W116" si="16">"＋消費税相当額"</f>
        <v>＋消費税相当額</v>
      </c>
      <c r="X116" s="348"/>
      <c r="Y116" s="348"/>
      <c r="Z116" s="21"/>
      <c r="AA116" s="22"/>
      <c r="AB116" s="22"/>
      <c r="AC116" s="22"/>
      <c r="AD116" s="22"/>
      <c r="AE116" s="23"/>
      <c r="AF116" s="9"/>
      <c r="AG116" s="9"/>
      <c r="AH116" s="9"/>
      <c r="AI116" s="9"/>
      <c r="AJ116" s="9"/>
      <c r="AK116" s="9"/>
      <c r="AL116" s="9"/>
      <c r="AM116" s="9"/>
      <c r="AN116" s="9"/>
      <c r="AO116" s="9"/>
      <c r="AP116" s="9"/>
      <c r="AQ116" s="9"/>
      <c r="AR116" s="9"/>
      <c r="AS116" s="9"/>
      <c r="AT116" s="9"/>
      <c r="AU116" s="9"/>
      <c r="AV116" s="9"/>
      <c r="AW116" s="9"/>
      <c r="AX116" s="9"/>
      <c r="AY116" s="9"/>
      <c r="AZ116" s="9"/>
      <c r="BA116" s="9"/>
      <c r="BB116" s="9"/>
      <c r="BC116" s="9"/>
      <c r="BD116" s="9"/>
      <c r="BE116" s="9"/>
      <c r="BF116" s="9"/>
      <c r="BG116" s="9"/>
      <c r="BH116" s="9"/>
      <c r="BI116" s="9"/>
      <c r="BJ116" s="9"/>
      <c r="BK116" s="9"/>
      <c r="BL116" s="9"/>
      <c r="BM116" s="9"/>
      <c r="BN116" s="9"/>
      <c r="BO116" s="9"/>
      <c r="BP116" s="9"/>
      <c r="BQ116" s="9"/>
    </row>
    <row r="117" spans="1:69" s="15" customFormat="1" ht="15" customHeight="1" outlineLevel="1" x14ac:dyDescent="0.15">
      <c r="A117" s="352"/>
      <c r="B117" s="151" t="s">
        <v>85</v>
      </c>
      <c r="C117" s="353" t="s">
        <v>33</v>
      </c>
      <c r="D117" s="353"/>
      <c r="E117" s="353"/>
      <c r="F117" s="353"/>
      <c r="G117" s="353"/>
      <c r="H117" s="353"/>
      <c r="I117" s="353"/>
      <c r="J117" s="354"/>
      <c r="K117" s="345">
        <f>ROUNDDOWN(K116*$AJ$3,0)</f>
        <v>2200</v>
      </c>
      <c r="L117" s="346"/>
      <c r="M117" s="347"/>
      <c r="N117" s="24" t="s">
        <v>139</v>
      </c>
      <c r="O117" s="19"/>
      <c r="P117" s="19"/>
      <c r="Q117" s="20"/>
      <c r="R117" s="13"/>
      <c r="S117" s="115"/>
      <c r="T117" s="13"/>
      <c r="U117" s="13"/>
      <c r="V117" s="13"/>
      <c r="W117" s="2"/>
      <c r="X117" s="2"/>
      <c r="Y117" s="2"/>
      <c r="Z117" s="21"/>
      <c r="AA117" s="22"/>
      <c r="AB117" s="22"/>
      <c r="AC117" s="22"/>
      <c r="AD117" s="22"/>
      <c r="AE117" s="23"/>
      <c r="AF117" s="9"/>
      <c r="AG117" s="9"/>
      <c r="AH117" s="9"/>
      <c r="AI117" s="9"/>
      <c r="AJ117" s="9"/>
      <c r="AK117" s="9"/>
      <c r="AL117" s="9"/>
      <c r="AM117" s="9"/>
      <c r="AN117" s="9"/>
      <c r="AO117" s="9"/>
      <c r="AP117" s="9"/>
      <c r="AQ117" s="9"/>
      <c r="AR117" s="9"/>
      <c r="AS117" s="9"/>
      <c r="AT117" s="9"/>
      <c r="AU117" s="9"/>
      <c r="AV117" s="9"/>
      <c r="AW117" s="9"/>
      <c r="AX117" s="9"/>
      <c r="AY117" s="9"/>
      <c r="AZ117" s="9"/>
      <c r="BA117" s="9"/>
      <c r="BB117" s="9"/>
      <c r="BC117" s="9"/>
      <c r="BD117" s="9"/>
      <c r="BE117" s="9"/>
      <c r="BF117" s="9"/>
      <c r="BG117" s="9"/>
      <c r="BH117" s="9"/>
      <c r="BI117" s="9"/>
      <c r="BJ117" s="9"/>
      <c r="BK117" s="9"/>
      <c r="BL117" s="9"/>
      <c r="BM117" s="9"/>
      <c r="BN117" s="9"/>
      <c r="BO117" s="9"/>
      <c r="BP117" s="9"/>
      <c r="BQ117" s="9"/>
    </row>
    <row r="118" spans="1:69" s="15" customFormat="1" ht="15" customHeight="1" outlineLevel="1" x14ac:dyDescent="0.15">
      <c r="A118" s="352"/>
      <c r="B118" s="2" t="s">
        <v>96</v>
      </c>
      <c r="C118" s="2"/>
      <c r="D118" s="2"/>
      <c r="E118" s="2"/>
      <c r="F118" s="2"/>
      <c r="G118" s="2"/>
      <c r="H118" s="2"/>
      <c r="I118" s="2"/>
      <c r="J118" s="2"/>
      <c r="K118" s="345">
        <f>SUM(K116:M117)</f>
        <v>13200</v>
      </c>
      <c r="L118" s="346"/>
      <c r="M118" s="347"/>
      <c r="N118" s="24" t="s">
        <v>135</v>
      </c>
      <c r="O118" s="19"/>
      <c r="P118" s="19"/>
      <c r="Q118" s="20"/>
      <c r="R118" s="13"/>
      <c r="S118" s="13"/>
      <c r="T118" s="13"/>
      <c r="U118" s="13"/>
      <c r="V118" s="13"/>
      <c r="W118" s="2"/>
      <c r="X118" s="2"/>
      <c r="Y118" s="2"/>
      <c r="Z118" s="21"/>
      <c r="AA118" s="22"/>
      <c r="AB118" s="22"/>
      <c r="AC118" s="22"/>
      <c r="AD118" s="22"/>
      <c r="AE118" s="23"/>
      <c r="AF118" s="9"/>
      <c r="AG118" s="9"/>
      <c r="AH118" s="9"/>
      <c r="AI118" s="9"/>
      <c r="AJ118" s="9"/>
      <c r="AK118" s="9"/>
      <c r="AL118" s="9"/>
      <c r="AM118" s="9"/>
      <c r="AN118" s="9"/>
      <c r="AO118" s="9"/>
      <c r="AP118" s="9"/>
      <c r="AQ118" s="9"/>
      <c r="AR118" s="9"/>
      <c r="AS118" s="9"/>
      <c r="AT118" s="9"/>
      <c r="AU118" s="9"/>
      <c r="AV118" s="9"/>
      <c r="AW118" s="9"/>
      <c r="AX118" s="9"/>
      <c r="AY118" s="9"/>
      <c r="AZ118" s="9"/>
      <c r="BA118" s="9"/>
      <c r="BB118" s="9"/>
      <c r="BC118" s="9"/>
      <c r="BD118" s="9"/>
      <c r="BE118" s="9"/>
      <c r="BF118" s="9"/>
      <c r="BG118" s="9"/>
      <c r="BH118" s="9"/>
      <c r="BI118" s="9"/>
      <c r="BJ118" s="9"/>
      <c r="BK118" s="9"/>
      <c r="BL118" s="9"/>
      <c r="BM118" s="9"/>
      <c r="BN118" s="9"/>
      <c r="BO118" s="9"/>
      <c r="BP118" s="9"/>
      <c r="BQ118" s="9"/>
    </row>
    <row r="119" spans="1:69" s="15" customFormat="1" ht="15" customHeight="1" outlineLevel="1" x14ac:dyDescent="0.15">
      <c r="A119" s="146" t="s">
        <v>98</v>
      </c>
      <c r="B119" s="2"/>
      <c r="C119" s="2"/>
      <c r="D119" s="2"/>
      <c r="E119" s="2"/>
      <c r="F119" s="2"/>
      <c r="G119" s="2"/>
      <c r="H119" s="2"/>
      <c r="I119" s="2"/>
      <c r="J119" s="2"/>
      <c r="K119" s="345">
        <f>ROUNDDOWN(K118*$AJ$4,0)</f>
        <v>3960</v>
      </c>
      <c r="L119" s="346"/>
      <c r="M119" s="347"/>
      <c r="N119" s="24" t="s">
        <v>99</v>
      </c>
      <c r="O119" s="26"/>
      <c r="P119" s="19"/>
      <c r="Q119" s="20"/>
      <c r="R119" s="13"/>
      <c r="S119" s="13"/>
      <c r="T119" s="13"/>
      <c r="U119" s="13"/>
      <c r="V119" s="13"/>
      <c r="W119" s="2"/>
      <c r="X119" s="2"/>
      <c r="Y119" s="2"/>
      <c r="Z119" s="21"/>
      <c r="AA119" s="22"/>
      <c r="AB119" s="22"/>
      <c r="AC119" s="22"/>
      <c r="AD119" s="22"/>
      <c r="AE119" s="23"/>
      <c r="AF119" s="9"/>
      <c r="AG119" s="9"/>
      <c r="AH119" s="9"/>
      <c r="AI119" s="9"/>
      <c r="AJ119" s="9"/>
      <c r="AK119" s="9"/>
      <c r="AL119" s="9"/>
      <c r="AM119" s="9"/>
      <c r="AN119" s="9"/>
      <c r="AO119" s="9"/>
      <c r="AP119" s="9"/>
      <c r="AQ119" s="9"/>
      <c r="AR119" s="9"/>
      <c r="AS119" s="9"/>
      <c r="AT119" s="9"/>
      <c r="AU119" s="9"/>
      <c r="AV119" s="9"/>
      <c r="AW119" s="9"/>
      <c r="AX119" s="9"/>
      <c r="AY119" s="9"/>
      <c r="AZ119" s="9"/>
      <c r="BA119" s="9"/>
      <c r="BB119" s="9"/>
      <c r="BC119" s="9"/>
      <c r="BD119" s="9"/>
      <c r="BE119" s="9"/>
      <c r="BF119" s="9"/>
      <c r="BG119" s="9"/>
      <c r="BH119" s="9"/>
      <c r="BI119" s="9"/>
      <c r="BJ119" s="9"/>
      <c r="BK119" s="9"/>
      <c r="BL119" s="9"/>
      <c r="BM119" s="9"/>
      <c r="BN119" s="9"/>
      <c r="BO119" s="9"/>
      <c r="BP119" s="9"/>
      <c r="BQ119" s="9"/>
    </row>
    <row r="120" spans="1:69" s="15" customFormat="1" ht="15" customHeight="1" outlineLevel="1" x14ac:dyDescent="0.15">
      <c r="A120" s="146" t="s">
        <v>106</v>
      </c>
      <c r="B120" s="2"/>
      <c r="C120" s="2"/>
      <c r="D120" s="2"/>
      <c r="E120" s="2"/>
      <c r="F120" s="2"/>
      <c r="G120" s="2"/>
      <c r="H120" s="2"/>
      <c r="I120" s="2"/>
      <c r="J120" s="2"/>
      <c r="K120" s="345">
        <f>SUM(K118:M119)</f>
        <v>17160</v>
      </c>
      <c r="L120" s="346"/>
      <c r="M120" s="347"/>
      <c r="N120" s="146" t="s">
        <v>100</v>
      </c>
      <c r="O120" s="26"/>
      <c r="P120" s="19"/>
      <c r="Q120" s="20"/>
      <c r="R120" s="13"/>
      <c r="S120" s="346">
        <f>ROUNDDOWN(K120/1.1*0.1,0)</f>
        <v>1560</v>
      </c>
      <c r="T120" s="346"/>
      <c r="U120" s="346"/>
      <c r="V120" s="13"/>
      <c r="W120" s="2"/>
      <c r="X120" s="2"/>
      <c r="Y120" s="2"/>
      <c r="Z120" s="21"/>
      <c r="AA120" s="22"/>
      <c r="AB120" s="22"/>
      <c r="AC120" s="22"/>
      <c r="AD120" s="22"/>
      <c r="AE120" s="23"/>
      <c r="AF120" s="9"/>
      <c r="AG120" s="9"/>
      <c r="AH120" s="9"/>
      <c r="AI120" s="9"/>
      <c r="AJ120" s="9"/>
      <c r="AK120" s="9"/>
      <c r="AL120" s="9"/>
      <c r="AM120" s="9"/>
      <c r="AN120" s="9"/>
      <c r="AO120" s="9"/>
      <c r="AP120" s="9"/>
      <c r="AQ120" s="9"/>
      <c r="AR120" s="9"/>
      <c r="AS120" s="9"/>
      <c r="AT120" s="9"/>
      <c r="AU120" s="9"/>
      <c r="AV120" s="9"/>
      <c r="AW120" s="9"/>
      <c r="AX120" s="9"/>
      <c r="AY120" s="9"/>
      <c r="AZ120" s="9"/>
      <c r="BA120" s="9"/>
      <c r="BB120" s="9"/>
      <c r="BC120" s="9"/>
      <c r="BD120" s="9"/>
      <c r="BE120" s="9"/>
      <c r="BF120" s="9"/>
      <c r="BG120" s="9"/>
      <c r="BH120" s="9"/>
      <c r="BI120" s="9"/>
      <c r="BJ120" s="9"/>
      <c r="BK120" s="9"/>
      <c r="BL120" s="9"/>
      <c r="BM120" s="9"/>
      <c r="BN120" s="9"/>
      <c r="BO120" s="9"/>
      <c r="BP120" s="9"/>
      <c r="BQ120" s="9"/>
    </row>
    <row r="121" spans="1:69" s="15" customFormat="1" ht="15" customHeight="1" outlineLevel="1" x14ac:dyDescent="0.15">
      <c r="A121" s="146" t="s">
        <v>42</v>
      </c>
      <c r="B121" s="2"/>
      <c r="C121" s="2"/>
      <c r="D121" s="2"/>
      <c r="E121" s="2"/>
      <c r="F121" s="2"/>
      <c r="G121" s="2"/>
      <c r="H121" s="2"/>
      <c r="I121" s="2"/>
      <c r="J121" s="2"/>
      <c r="K121" s="345">
        <f>K120*N121*Q121</f>
        <v>0</v>
      </c>
      <c r="L121" s="346"/>
      <c r="M121" s="347"/>
      <c r="N121" s="2">
        <f>'ポイント表(Ver.3.0)'!$C$10</f>
        <v>0</v>
      </c>
      <c r="O121" s="115" t="s">
        <v>4</v>
      </c>
      <c r="P121" s="114" t="s">
        <v>2</v>
      </c>
      <c r="Q121" s="2">
        <f>'ポイント表(Ver.3.0)'!C38</f>
        <v>0</v>
      </c>
      <c r="R121" s="115" t="s">
        <v>116</v>
      </c>
      <c r="S121" s="348" t="s">
        <v>100</v>
      </c>
      <c r="T121" s="348"/>
      <c r="U121" s="348"/>
      <c r="V121" s="348"/>
      <c r="W121" s="346">
        <f>ROUNDDOWN(K121/1.1*0.1,0)</f>
        <v>0</v>
      </c>
      <c r="X121" s="346"/>
      <c r="Y121" s="346"/>
      <c r="Z121" s="21"/>
      <c r="AA121" s="22"/>
      <c r="AB121" s="22"/>
      <c r="AC121" s="22"/>
      <c r="AD121" s="22"/>
      <c r="AE121" s="29"/>
      <c r="AF121" s="9"/>
      <c r="AG121" s="9"/>
      <c r="AH121" s="9"/>
      <c r="AI121" s="9"/>
      <c r="AJ121" s="9"/>
      <c r="AK121" s="9"/>
      <c r="AL121" s="9"/>
      <c r="AM121" s="9"/>
      <c r="AN121" s="9"/>
      <c r="AO121" s="9"/>
      <c r="AP121" s="9"/>
      <c r="AQ121" s="9"/>
      <c r="AR121" s="9"/>
      <c r="AS121" s="9"/>
      <c r="AT121" s="9"/>
      <c r="AU121" s="9"/>
      <c r="AV121" s="9"/>
      <c r="AW121" s="9"/>
      <c r="AX121" s="9"/>
      <c r="AY121" s="9"/>
      <c r="AZ121" s="9"/>
      <c r="BA121" s="9"/>
      <c r="BB121" s="9"/>
      <c r="BC121" s="9"/>
      <c r="BD121" s="9"/>
      <c r="BE121" s="9"/>
      <c r="BF121" s="9"/>
      <c r="BG121" s="9"/>
      <c r="BH121" s="9"/>
      <c r="BI121" s="9"/>
      <c r="BJ121" s="9"/>
      <c r="BK121" s="9"/>
      <c r="BL121" s="9"/>
      <c r="BM121" s="9"/>
      <c r="BN121" s="9"/>
      <c r="BO121" s="9"/>
      <c r="BP121" s="9"/>
      <c r="BQ121" s="9"/>
    </row>
    <row r="122" spans="1:69" s="15" customFormat="1" ht="15" customHeight="1" outlineLevel="1" x14ac:dyDescent="0.15">
      <c r="A122" s="9"/>
      <c r="B122" s="9"/>
      <c r="C122" s="9"/>
      <c r="D122" s="9"/>
      <c r="E122" s="9"/>
      <c r="F122" s="9"/>
      <c r="G122" s="9"/>
      <c r="H122" s="9"/>
      <c r="I122" s="9"/>
      <c r="J122" s="9"/>
      <c r="K122" s="28"/>
      <c r="L122" s="28"/>
      <c r="N122" s="34"/>
      <c r="O122" s="34"/>
      <c r="P122" s="34"/>
      <c r="Q122" s="9"/>
      <c r="R122" s="9"/>
      <c r="S122" s="116"/>
      <c r="T122" s="9"/>
      <c r="U122" s="9"/>
      <c r="V122" s="116"/>
      <c r="Z122" s="30"/>
      <c r="AA122" s="30"/>
      <c r="AB122" s="30"/>
      <c r="AC122" s="30"/>
      <c r="AD122" s="30"/>
      <c r="AE122" s="30"/>
      <c r="AF122" s="9"/>
      <c r="AG122" s="9"/>
      <c r="AH122" s="9"/>
      <c r="AI122" s="9"/>
      <c r="AJ122" s="9"/>
      <c r="AK122" s="9"/>
      <c r="AL122" s="9"/>
      <c r="AM122" s="9"/>
      <c r="AN122" s="9"/>
      <c r="AO122" s="9"/>
      <c r="AP122" s="9"/>
      <c r="AQ122" s="9"/>
      <c r="AR122" s="9"/>
      <c r="AS122" s="9"/>
      <c r="AT122" s="9"/>
      <c r="AU122" s="9"/>
      <c r="AV122" s="9"/>
      <c r="AW122" s="9"/>
      <c r="AX122" s="9"/>
      <c r="AY122" s="9"/>
      <c r="AZ122" s="9"/>
      <c r="BA122" s="9"/>
      <c r="BB122" s="9"/>
      <c r="BC122" s="9"/>
      <c r="BD122" s="9"/>
      <c r="BE122" s="9"/>
      <c r="BF122" s="9"/>
      <c r="BG122" s="9"/>
      <c r="BH122" s="9"/>
      <c r="BI122" s="9"/>
      <c r="BJ122" s="9"/>
      <c r="BK122" s="9"/>
      <c r="BL122" s="9"/>
      <c r="BM122" s="9"/>
      <c r="BN122" s="9"/>
      <c r="BO122" s="9"/>
      <c r="BP122" s="9"/>
      <c r="BQ122" s="9"/>
    </row>
    <row r="123" spans="1:69" s="15" customFormat="1" ht="15" customHeight="1" x14ac:dyDescent="0.15">
      <c r="A123" s="9" t="s">
        <v>142</v>
      </c>
      <c r="B123" s="9"/>
      <c r="C123" s="9"/>
      <c r="D123" s="9"/>
      <c r="E123" s="9"/>
      <c r="F123" s="9"/>
      <c r="G123" s="9"/>
      <c r="H123" s="9"/>
      <c r="I123" s="9"/>
      <c r="J123" s="9"/>
      <c r="K123" s="28"/>
      <c r="L123" s="28"/>
      <c r="N123" s="34"/>
      <c r="O123" s="34"/>
      <c r="P123" s="34"/>
      <c r="Q123" s="9"/>
      <c r="R123" s="150"/>
      <c r="S123" s="116"/>
      <c r="T123" s="9"/>
      <c r="U123" s="9"/>
      <c r="V123" s="116"/>
      <c r="Z123" s="30"/>
      <c r="AA123" s="30"/>
      <c r="AB123" s="30"/>
      <c r="AC123" s="30"/>
      <c r="AD123" s="30"/>
      <c r="AE123" s="30"/>
      <c r="AF123" s="9"/>
      <c r="AG123" s="9"/>
      <c r="AH123" s="9"/>
      <c r="AI123" s="9"/>
      <c r="AJ123" s="9"/>
      <c r="AK123" s="9"/>
      <c r="AL123" s="9"/>
      <c r="AM123" s="9"/>
      <c r="AN123" s="9"/>
      <c r="AO123" s="9"/>
      <c r="AP123" s="9"/>
      <c r="AQ123" s="9"/>
      <c r="AR123" s="9"/>
      <c r="AS123" s="9"/>
      <c r="AT123" s="9"/>
      <c r="AU123" s="9"/>
      <c r="AV123" s="9"/>
      <c r="AW123" s="9"/>
      <c r="AX123" s="9"/>
      <c r="AY123" s="9"/>
      <c r="AZ123" s="9"/>
      <c r="BA123" s="9"/>
      <c r="BB123" s="9"/>
      <c r="BC123" s="9"/>
      <c r="BD123" s="9"/>
      <c r="BE123" s="9"/>
      <c r="BF123" s="9"/>
      <c r="BG123" s="9"/>
      <c r="BH123" s="9"/>
      <c r="BI123" s="9"/>
      <c r="BJ123" s="9"/>
      <c r="BK123" s="9"/>
      <c r="BL123" s="9"/>
      <c r="BM123" s="9"/>
      <c r="BN123" s="9"/>
      <c r="BO123" s="9"/>
      <c r="BP123" s="9"/>
      <c r="BQ123" s="9"/>
    </row>
    <row r="124" spans="1:69" s="15" customFormat="1" ht="15" customHeight="1" x14ac:dyDescent="0.15">
      <c r="A124" s="355" t="s">
        <v>0</v>
      </c>
      <c r="B124" s="356"/>
      <c r="C124" s="356"/>
      <c r="D124" s="356"/>
      <c r="E124" s="356"/>
      <c r="F124" s="356"/>
      <c r="G124" s="356"/>
      <c r="H124" s="356"/>
      <c r="I124" s="356"/>
      <c r="J124" s="356"/>
      <c r="K124" s="355" t="s">
        <v>79</v>
      </c>
      <c r="L124" s="356"/>
      <c r="M124" s="357"/>
      <c r="N124" s="355" t="s">
        <v>46</v>
      </c>
      <c r="O124" s="356"/>
      <c r="P124" s="356"/>
      <c r="Q124" s="356"/>
      <c r="R124" s="356"/>
      <c r="S124" s="356"/>
      <c r="T124" s="356"/>
      <c r="U124" s="356"/>
      <c r="V124" s="356"/>
      <c r="W124" s="356"/>
      <c r="X124" s="356"/>
      <c r="Y124" s="356"/>
      <c r="Z124" s="349" t="s">
        <v>80</v>
      </c>
      <c r="AA124" s="350"/>
      <c r="AB124" s="350"/>
      <c r="AC124" s="350"/>
      <c r="AD124" s="350"/>
      <c r="AE124" s="351"/>
      <c r="AF124" s="9"/>
      <c r="AG124" s="9"/>
      <c r="AH124" s="9"/>
      <c r="AI124" s="9"/>
      <c r="AJ124" s="9"/>
      <c r="AK124" s="9"/>
      <c r="AL124" s="9"/>
      <c r="AM124" s="9"/>
      <c r="AN124" s="9"/>
      <c r="AO124" s="9"/>
      <c r="AP124" s="9"/>
      <c r="AQ124" s="9"/>
      <c r="AR124" s="9"/>
      <c r="AS124" s="9"/>
      <c r="AT124" s="9"/>
      <c r="AU124" s="9"/>
      <c r="AV124" s="9"/>
      <c r="AW124" s="9"/>
      <c r="AX124" s="9"/>
      <c r="AY124" s="9"/>
      <c r="AZ124" s="9"/>
      <c r="BA124" s="9"/>
      <c r="BB124" s="9"/>
      <c r="BC124" s="9"/>
      <c r="BD124" s="9"/>
      <c r="BE124" s="9"/>
      <c r="BF124" s="9"/>
      <c r="BG124" s="9"/>
      <c r="BH124" s="9"/>
      <c r="BI124" s="9"/>
      <c r="BJ124" s="9"/>
      <c r="BK124" s="9"/>
      <c r="BL124" s="9"/>
      <c r="BM124" s="9"/>
      <c r="BN124" s="9"/>
      <c r="BO124" s="9"/>
      <c r="BP124" s="9"/>
      <c r="BQ124" s="9"/>
    </row>
    <row r="125" spans="1:69" s="15" customFormat="1" ht="15" customHeight="1" x14ac:dyDescent="0.15">
      <c r="A125" s="352" t="s">
        <v>81</v>
      </c>
      <c r="B125" s="151" t="s">
        <v>82</v>
      </c>
      <c r="C125" s="353" t="s">
        <v>143</v>
      </c>
      <c r="D125" s="353"/>
      <c r="E125" s="353"/>
      <c r="F125" s="353"/>
      <c r="G125" s="353"/>
      <c r="H125" s="353"/>
      <c r="I125" s="353"/>
      <c r="J125" s="354"/>
      <c r="K125" s="345">
        <f t="shared" ref="K125:K126" si="17">ROUNDDOWN(N125*R125*U125*110/100,0)</f>
        <v>16500</v>
      </c>
      <c r="L125" s="346"/>
      <c r="M125" s="347"/>
      <c r="N125" s="346">
        <v>15000</v>
      </c>
      <c r="O125" s="346"/>
      <c r="P125" s="346"/>
      <c r="Q125" s="114" t="s">
        <v>2</v>
      </c>
      <c r="R125" s="2">
        <v>1</v>
      </c>
      <c r="S125" s="115" t="s">
        <v>4</v>
      </c>
      <c r="T125" s="114" t="s">
        <v>2</v>
      </c>
      <c r="U125" s="2">
        <v>1</v>
      </c>
      <c r="V125" s="115" t="s">
        <v>144</v>
      </c>
      <c r="W125" s="348" t="str">
        <f>"＋消費税相当額"</f>
        <v>＋消費税相当額</v>
      </c>
      <c r="X125" s="348"/>
      <c r="Y125" s="348"/>
      <c r="Z125" s="21"/>
      <c r="AA125" s="22"/>
      <c r="AB125" s="22"/>
      <c r="AC125" s="22"/>
      <c r="AD125" s="22"/>
      <c r="AE125" s="23"/>
      <c r="AF125" s="9"/>
      <c r="AG125" s="9"/>
      <c r="AH125" s="9"/>
      <c r="AI125" s="9"/>
      <c r="AJ125" s="9"/>
      <c r="AK125" s="9"/>
      <c r="AL125" s="9"/>
      <c r="AM125" s="9"/>
      <c r="AN125" s="9"/>
      <c r="AO125" s="9"/>
      <c r="AP125" s="9"/>
      <c r="AQ125" s="9"/>
      <c r="AR125" s="9"/>
      <c r="AS125" s="9"/>
      <c r="AT125" s="9"/>
      <c r="AU125" s="9"/>
      <c r="AV125" s="9"/>
      <c r="AW125" s="9"/>
      <c r="AX125" s="9"/>
      <c r="AY125" s="9"/>
      <c r="AZ125" s="9"/>
      <c r="BA125" s="9"/>
      <c r="BB125" s="9"/>
      <c r="BC125" s="9"/>
      <c r="BD125" s="9"/>
      <c r="BE125" s="9"/>
      <c r="BF125" s="9"/>
      <c r="BG125" s="9"/>
      <c r="BH125" s="9"/>
      <c r="BI125" s="9"/>
      <c r="BJ125" s="9"/>
      <c r="BK125" s="9"/>
      <c r="BL125" s="9"/>
      <c r="BM125" s="9"/>
      <c r="BN125" s="9"/>
      <c r="BO125" s="9"/>
      <c r="BP125" s="9"/>
      <c r="BQ125" s="9"/>
    </row>
    <row r="126" spans="1:69" s="15" customFormat="1" ht="15" customHeight="1" x14ac:dyDescent="0.15">
      <c r="A126" s="352"/>
      <c r="B126" s="151" t="s">
        <v>85</v>
      </c>
      <c r="C126" s="353" t="s">
        <v>145</v>
      </c>
      <c r="D126" s="353"/>
      <c r="E126" s="353"/>
      <c r="F126" s="353"/>
      <c r="G126" s="353"/>
      <c r="H126" s="353"/>
      <c r="I126" s="353"/>
      <c r="J126" s="354"/>
      <c r="K126" s="345">
        <f t="shared" si="17"/>
        <v>0</v>
      </c>
      <c r="L126" s="346"/>
      <c r="M126" s="347"/>
      <c r="N126" s="346">
        <f>IF($AD$3="院内CRC",15000,0)</f>
        <v>0</v>
      </c>
      <c r="O126" s="346"/>
      <c r="P126" s="346"/>
      <c r="Q126" s="114" t="s">
        <v>2</v>
      </c>
      <c r="R126" s="2">
        <v>1</v>
      </c>
      <c r="S126" s="115" t="s">
        <v>4</v>
      </c>
      <c r="T126" s="114" t="s">
        <v>2</v>
      </c>
      <c r="U126" s="2">
        <v>1</v>
      </c>
      <c r="V126" s="115" t="s">
        <v>144</v>
      </c>
      <c r="W126" s="348" t="str">
        <f t="shared" ref="W126" si="18">"＋消費税相当額"</f>
        <v>＋消費税相当額</v>
      </c>
      <c r="X126" s="348"/>
      <c r="Y126" s="348"/>
      <c r="Z126" s="21"/>
      <c r="AA126" s="22"/>
      <c r="AB126" s="22"/>
      <c r="AC126" s="22"/>
      <c r="AD126" s="22"/>
      <c r="AE126" s="23"/>
      <c r="AF126" s="9"/>
      <c r="AG126" s="9"/>
      <c r="AH126" s="9"/>
      <c r="AI126" s="9"/>
      <c r="AJ126" s="9"/>
      <c r="AK126" s="9"/>
      <c r="AL126" s="9"/>
      <c r="AM126" s="9"/>
      <c r="AN126" s="9"/>
      <c r="AO126" s="9"/>
      <c r="AP126" s="9"/>
      <c r="AQ126" s="9"/>
      <c r="AR126" s="9"/>
      <c r="AS126" s="9"/>
      <c r="AT126" s="9"/>
      <c r="AU126" s="9"/>
      <c r="AV126" s="9"/>
      <c r="AW126" s="9"/>
      <c r="AX126" s="9"/>
      <c r="AY126" s="9"/>
      <c r="AZ126" s="9"/>
      <c r="BA126" s="9"/>
      <c r="BB126" s="9"/>
      <c r="BC126" s="9"/>
      <c r="BD126" s="9"/>
      <c r="BE126" s="9"/>
      <c r="BF126" s="9"/>
      <c r="BG126" s="9"/>
      <c r="BH126" s="9"/>
      <c r="BI126" s="9"/>
      <c r="BJ126" s="9"/>
      <c r="BK126" s="9"/>
      <c r="BL126" s="9"/>
      <c r="BM126" s="9"/>
      <c r="BN126" s="9"/>
      <c r="BO126" s="9"/>
      <c r="BP126" s="9"/>
      <c r="BQ126" s="9"/>
    </row>
    <row r="127" spans="1:69" s="15" customFormat="1" ht="15" customHeight="1" x14ac:dyDescent="0.15">
      <c r="A127" s="352"/>
      <c r="B127" s="151" t="s">
        <v>87</v>
      </c>
      <c r="C127" s="353" t="s">
        <v>33</v>
      </c>
      <c r="D127" s="353"/>
      <c r="E127" s="353"/>
      <c r="F127" s="353"/>
      <c r="G127" s="353"/>
      <c r="H127" s="353"/>
      <c r="I127" s="353"/>
      <c r="J127" s="354"/>
      <c r="K127" s="345">
        <f>ROUNDDOWN(SUM(K125:M126)*$AJ$3,0)</f>
        <v>3300</v>
      </c>
      <c r="L127" s="346"/>
      <c r="M127" s="347"/>
      <c r="N127" s="24" t="s">
        <v>113</v>
      </c>
      <c r="O127" s="19"/>
      <c r="P127" s="19"/>
      <c r="Q127" s="20"/>
      <c r="R127" s="13"/>
      <c r="S127" s="115"/>
      <c r="T127" s="13"/>
      <c r="U127" s="13"/>
      <c r="V127" s="13"/>
      <c r="W127" s="2"/>
      <c r="X127" s="22"/>
      <c r="Y127" s="13"/>
      <c r="Z127" s="21"/>
      <c r="AA127" s="22"/>
      <c r="AB127" s="22"/>
      <c r="AC127" s="22"/>
      <c r="AD127" s="22"/>
      <c r="AE127" s="23"/>
      <c r="AF127" s="9"/>
      <c r="AG127" s="9"/>
      <c r="AH127" s="9"/>
      <c r="AI127" s="9"/>
      <c r="AJ127" s="9"/>
      <c r="AK127" s="9"/>
      <c r="AL127" s="9"/>
      <c r="AM127" s="9"/>
      <c r="AN127" s="9"/>
      <c r="AO127" s="9"/>
      <c r="AP127" s="9"/>
      <c r="AQ127" s="9"/>
      <c r="AR127" s="9"/>
      <c r="AS127" s="9"/>
      <c r="AT127" s="9"/>
      <c r="AU127" s="9"/>
      <c r="AV127" s="9"/>
      <c r="AW127" s="9"/>
      <c r="AX127" s="9"/>
      <c r="AY127" s="9"/>
      <c r="AZ127" s="9"/>
      <c r="BA127" s="9"/>
      <c r="BB127" s="9"/>
      <c r="BC127" s="9"/>
      <c r="BD127" s="9"/>
      <c r="BE127" s="9"/>
      <c r="BF127" s="9"/>
      <c r="BG127" s="9"/>
      <c r="BH127" s="9"/>
      <c r="BI127" s="9"/>
      <c r="BJ127" s="9"/>
      <c r="BK127" s="9"/>
      <c r="BL127" s="9"/>
      <c r="BM127" s="9"/>
      <c r="BN127" s="9"/>
      <c r="BO127" s="9"/>
      <c r="BP127" s="9"/>
      <c r="BQ127" s="9"/>
    </row>
    <row r="128" spans="1:69" s="15" customFormat="1" ht="15" customHeight="1" x14ac:dyDescent="0.15">
      <c r="A128" s="352"/>
      <c r="B128" s="2" t="s">
        <v>96</v>
      </c>
      <c r="C128" s="2"/>
      <c r="D128" s="2"/>
      <c r="E128" s="2"/>
      <c r="F128" s="2"/>
      <c r="G128" s="2"/>
      <c r="H128" s="2"/>
      <c r="I128" s="2"/>
      <c r="J128" s="2"/>
      <c r="K128" s="345">
        <f>SUM(K125:M127)</f>
        <v>19800</v>
      </c>
      <c r="L128" s="346"/>
      <c r="M128" s="347"/>
      <c r="N128" s="24" t="s">
        <v>114</v>
      </c>
      <c r="O128" s="19"/>
      <c r="P128" s="19"/>
      <c r="Q128" s="20"/>
      <c r="R128" s="13"/>
      <c r="S128" s="13"/>
      <c r="T128" s="13"/>
      <c r="U128" s="13"/>
      <c r="V128" s="13"/>
      <c r="W128" s="2"/>
      <c r="X128" s="2"/>
      <c r="Y128" s="13"/>
      <c r="Z128" s="21"/>
      <c r="AA128" s="22"/>
      <c r="AB128" s="22"/>
      <c r="AC128" s="22"/>
      <c r="AD128" s="22"/>
      <c r="AE128" s="23"/>
      <c r="AF128" s="9"/>
      <c r="AG128" s="9"/>
      <c r="AH128" s="9"/>
      <c r="AI128" s="9"/>
      <c r="AJ128" s="9"/>
      <c r="AK128" s="9"/>
      <c r="AL128" s="9"/>
      <c r="AM128" s="9"/>
      <c r="AN128" s="9"/>
      <c r="AO128" s="9"/>
      <c r="AP128" s="9"/>
      <c r="AQ128" s="9"/>
      <c r="AR128" s="9"/>
      <c r="AS128" s="9"/>
      <c r="AT128" s="9"/>
      <c r="AU128" s="9"/>
      <c r="AV128" s="9"/>
      <c r="AW128" s="9"/>
      <c r="AX128" s="9"/>
      <c r="AY128" s="9"/>
      <c r="AZ128" s="9"/>
      <c r="BA128" s="9"/>
      <c r="BB128" s="9"/>
      <c r="BC128" s="9"/>
      <c r="BD128" s="9"/>
      <c r="BE128" s="9"/>
      <c r="BF128" s="9"/>
      <c r="BG128" s="9"/>
      <c r="BH128" s="9"/>
      <c r="BI128" s="9"/>
      <c r="BJ128" s="9"/>
      <c r="BK128" s="9"/>
      <c r="BL128" s="9"/>
      <c r="BM128" s="9"/>
      <c r="BN128" s="9"/>
      <c r="BO128" s="9"/>
      <c r="BP128" s="9"/>
      <c r="BQ128" s="9"/>
    </row>
    <row r="129" spans="1:69" s="15" customFormat="1" ht="15" customHeight="1" x14ac:dyDescent="0.15">
      <c r="A129" s="146" t="s">
        <v>98</v>
      </c>
      <c r="B129" s="2"/>
      <c r="C129" s="2"/>
      <c r="D129" s="2"/>
      <c r="E129" s="2"/>
      <c r="F129" s="2"/>
      <c r="G129" s="2"/>
      <c r="H129" s="2"/>
      <c r="I129" s="2"/>
      <c r="J129" s="2"/>
      <c r="K129" s="345">
        <f>ROUNDDOWN(K128*$AJ$4,0)</f>
        <v>5940</v>
      </c>
      <c r="L129" s="346"/>
      <c r="M129" s="347"/>
      <c r="N129" s="24" t="s">
        <v>99</v>
      </c>
      <c r="O129" s="26"/>
      <c r="P129" s="19"/>
      <c r="Q129" s="20"/>
      <c r="R129" s="13"/>
      <c r="S129" s="13"/>
      <c r="T129" s="13"/>
      <c r="U129" s="13"/>
      <c r="V129" s="13"/>
      <c r="W129" s="2"/>
      <c r="X129" s="2"/>
      <c r="Y129" s="13"/>
      <c r="Z129" s="21"/>
      <c r="AA129" s="22"/>
      <c r="AB129" s="22"/>
      <c r="AC129" s="22"/>
      <c r="AD129" s="22"/>
      <c r="AE129" s="23"/>
      <c r="AF129" s="9"/>
      <c r="AG129" s="9"/>
      <c r="AH129" s="9"/>
      <c r="AI129" s="9"/>
      <c r="AJ129" s="9"/>
      <c r="AK129" s="9"/>
      <c r="AL129" s="9"/>
      <c r="AM129" s="9"/>
      <c r="AN129" s="9"/>
      <c r="AO129" s="9"/>
      <c r="AP129" s="9"/>
      <c r="AQ129" s="9"/>
      <c r="AR129" s="9"/>
      <c r="AS129" s="9"/>
      <c r="AT129" s="9"/>
      <c r="AU129" s="9"/>
      <c r="AV129" s="9"/>
      <c r="AW129" s="9"/>
      <c r="AX129" s="9"/>
      <c r="AY129" s="9"/>
      <c r="AZ129" s="9"/>
      <c r="BA129" s="9"/>
      <c r="BB129" s="9"/>
      <c r="BC129" s="9"/>
      <c r="BD129" s="9"/>
      <c r="BE129" s="9"/>
      <c r="BF129" s="9"/>
      <c r="BG129" s="9"/>
      <c r="BH129" s="9"/>
      <c r="BI129" s="9"/>
      <c r="BJ129" s="9"/>
      <c r="BK129" s="9"/>
      <c r="BL129" s="9"/>
      <c r="BM129" s="9"/>
      <c r="BN129" s="9"/>
      <c r="BO129" s="9"/>
      <c r="BP129" s="9"/>
      <c r="BQ129" s="9"/>
    </row>
    <row r="130" spans="1:69" s="15" customFormat="1" ht="15" customHeight="1" x14ac:dyDescent="0.15">
      <c r="A130" s="146" t="s">
        <v>42</v>
      </c>
      <c r="B130" s="2"/>
      <c r="C130" s="2"/>
      <c r="D130" s="2"/>
      <c r="E130" s="2"/>
      <c r="F130" s="2"/>
      <c r="G130" s="2"/>
      <c r="H130" s="2"/>
      <c r="I130" s="2"/>
      <c r="J130" s="2"/>
      <c r="K130" s="345">
        <f>SUM(K128:M129)</f>
        <v>25740</v>
      </c>
      <c r="L130" s="346"/>
      <c r="M130" s="347"/>
      <c r="N130" s="146" t="s">
        <v>100</v>
      </c>
      <c r="O130" s="26"/>
      <c r="P130" s="19"/>
      <c r="Q130" s="20"/>
      <c r="R130" s="13"/>
      <c r="S130" s="346">
        <f>ROUNDDOWN(K130/1.1*0.1,0)</f>
        <v>2340</v>
      </c>
      <c r="T130" s="346"/>
      <c r="U130" s="346"/>
      <c r="V130" s="13"/>
      <c r="W130" s="2"/>
      <c r="X130" s="2"/>
      <c r="Y130" s="13"/>
      <c r="Z130" s="21"/>
      <c r="AA130" s="22"/>
      <c r="AB130" s="22"/>
      <c r="AC130" s="22"/>
      <c r="AD130" s="22"/>
      <c r="AE130" s="29"/>
      <c r="AF130" s="9"/>
      <c r="AG130" s="9"/>
      <c r="AH130" s="9"/>
      <c r="AI130" s="9"/>
      <c r="AJ130" s="9"/>
      <c r="AK130" s="9"/>
      <c r="AL130" s="9"/>
      <c r="AM130" s="9"/>
      <c r="AN130" s="9"/>
      <c r="AO130" s="9"/>
      <c r="AP130" s="9"/>
      <c r="AQ130" s="9"/>
      <c r="AR130" s="9"/>
      <c r="AS130" s="9"/>
      <c r="AT130" s="9"/>
      <c r="AU130" s="9"/>
      <c r="AV130" s="9"/>
      <c r="AW130" s="9"/>
      <c r="AX130" s="9"/>
      <c r="AY130" s="9"/>
      <c r="AZ130" s="9"/>
      <c r="BA130" s="9"/>
      <c r="BB130" s="9"/>
      <c r="BC130" s="9"/>
      <c r="BD130" s="9"/>
      <c r="BE130" s="9"/>
      <c r="BF130" s="9"/>
      <c r="BG130" s="9"/>
      <c r="BH130" s="9"/>
      <c r="BI130" s="9"/>
      <c r="BJ130" s="9"/>
      <c r="BK130" s="9"/>
      <c r="BL130" s="9"/>
      <c r="BM130" s="9"/>
      <c r="BN130" s="9"/>
      <c r="BO130" s="9"/>
      <c r="BP130" s="9"/>
      <c r="BQ130" s="9"/>
    </row>
    <row r="131" spans="1:69" s="15" customFormat="1" ht="15" customHeight="1" x14ac:dyDescent="0.15">
      <c r="A131" s="9"/>
      <c r="B131" s="9"/>
      <c r="C131" s="9"/>
      <c r="D131" s="9"/>
      <c r="E131" s="9"/>
      <c r="F131" s="9"/>
      <c r="G131" s="9"/>
      <c r="H131" s="9"/>
      <c r="I131" s="9"/>
      <c r="J131" s="9"/>
      <c r="K131" s="28"/>
      <c r="L131" s="28"/>
      <c r="N131" s="34"/>
      <c r="O131" s="34"/>
      <c r="P131" s="34"/>
      <c r="Q131" s="9"/>
      <c r="R131" s="9"/>
      <c r="S131" s="116"/>
      <c r="T131" s="9"/>
      <c r="U131" s="9"/>
      <c r="V131" s="116"/>
      <c r="Z131" s="30"/>
      <c r="AA131" s="30"/>
      <c r="AB131" s="30"/>
      <c r="AC131" s="30"/>
      <c r="AD131" s="30"/>
      <c r="AE131" s="30"/>
      <c r="AF131" s="9"/>
      <c r="AG131" s="9"/>
      <c r="AH131" s="9"/>
      <c r="AI131" s="9"/>
      <c r="AJ131" s="9"/>
      <c r="AK131" s="9"/>
      <c r="AL131" s="9"/>
      <c r="AM131" s="9"/>
      <c r="AN131" s="9"/>
      <c r="AO131" s="9"/>
      <c r="AP131" s="9"/>
      <c r="AQ131" s="9"/>
      <c r="AR131" s="9"/>
      <c r="AS131" s="9"/>
      <c r="AT131" s="9"/>
      <c r="AU131" s="9"/>
      <c r="AV131" s="9"/>
      <c r="AW131" s="9"/>
      <c r="AX131" s="9"/>
      <c r="AY131" s="9"/>
      <c r="AZ131" s="9"/>
      <c r="BA131" s="9"/>
      <c r="BB131" s="9"/>
      <c r="BC131" s="9"/>
      <c r="BD131" s="9"/>
      <c r="BE131" s="9"/>
      <c r="BF131" s="9"/>
      <c r="BG131" s="9"/>
      <c r="BH131" s="9"/>
      <c r="BI131" s="9"/>
      <c r="BJ131" s="9"/>
      <c r="BK131" s="9"/>
      <c r="BL131" s="9"/>
      <c r="BM131" s="9"/>
      <c r="BN131" s="9"/>
      <c r="BO131" s="9"/>
      <c r="BP131" s="9"/>
      <c r="BQ131" s="9"/>
    </row>
    <row r="132" spans="1:69" s="15" customFormat="1" ht="15" customHeight="1" x14ac:dyDescent="0.15">
      <c r="A132" s="9" t="s">
        <v>146</v>
      </c>
      <c r="B132" s="9"/>
      <c r="C132" s="9"/>
      <c r="D132" s="9"/>
      <c r="E132" s="9"/>
      <c r="F132" s="9"/>
      <c r="G132" s="9"/>
      <c r="H132" s="9"/>
      <c r="I132" s="9"/>
      <c r="J132" s="9"/>
      <c r="K132" s="28"/>
      <c r="L132" s="28"/>
      <c r="N132" s="34"/>
      <c r="O132" s="34"/>
      <c r="P132" s="34"/>
      <c r="Q132" s="9"/>
      <c r="R132" s="9"/>
      <c r="S132" s="116"/>
      <c r="T132" s="9"/>
      <c r="U132" s="9"/>
      <c r="V132" s="116"/>
      <c r="Z132" s="30"/>
      <c r="AA132" s="30"/>
      <c r="AB132" s="30"/>
      <c r="AC132" s="30"/>
      <c r="AD132" s="30"/>
      <c r="AE132" s="30"/>
      <c r="AF132" s="9"/>
      <c r="AG132" s="9"/>
      <c r="AH132" s="9"/>
      <c r="AI132" s="9"/>
      <c r="AJ132" s="9"/>
      <c r="AK132" s="9"/>
      <c r="AL132" s="9"/>
      <c r="AM132" s="9"/>
      <c r="AN132" s="9"/>
      <c r="AO132" s="9"/>
      <c r="AP132" s="9"/>
      <c r="AQ132" s="9"/>
      <c r="AR132" s="9"/>
      <c r="AS132" s="9"/>
      <c r="AT132" s="9"/>
      <c r="AU132" s="9"/>
      <c r="AV132" s="9"/>
      <c r="AW132" s="9"/>
      <c r="AX132" s="9"/>
      <c r="AY132" s="9"/>
      <c r="AZ132" s="9"/>
      <c r="BA132" s="9"/>
      <c r="BB132" s="9"/>
      <c r="BC132" s="9"/>
      <c r="BD132" s="9"/>
      <c r="BE132" s="9"/>
      <c r="BF132" s="9"/>
      <c r="BG132" s="9"/>
      <c r="BH132" s="9"/>
      <c r="BI132" s="9"/>
      <c r="BJ132" s="9"/>
      <c r="BK132" s="9"/>
      <c r="BL132" s="9"/>
      <c r="BM132" s="9"/>
      <c r="BN132" s="9"/>
      <c r="BO132" s="9"/>
      <c r="BP132" s="9"/>
      <c r="BQ132" s="9"/>
    </row>
    <row r="133" spans="1:69" s="15" customFormat="1" ht="15" customHeight="1" x14ac:dyDescent="0.15">
      <c r="A133" s="355" t="s">
        <v>0</v>
      </c>
      <c r="B133" s="356"/>
      <c r="C133" s="356"/>
      <c r="D133" s="356"/>
      <c r="E133" s="356"/>
      <c r="F133" s="356"/>
      <c r="G133" s="356"/>
      <c r="H133" s="356"/>
      <c r="I133" s="356"/>
      <c r="J133" s="356"/>
      <c r="K133" s="355" t="s">
        <v>79</v>
      </c>
      <c r="L133" s="356"/>
      <c r="M133" s="357"/>
      <c r="N133" s="355" t="s">
        <v>46</v>
      </c>
      <c r="O133" s="356"/>
      <c r="P133" s="356"/>
      <c r="Q133" s="356"/>
      <c r="R133" s="356"/>
      <c r="S133" s="356"/>
      <c r="T133" s="356"/>
      <c r="U133" s="356"/>
      <c r="V133" s="356"/>
      <c r="W133" s="356"/>
      <c r="X133" s="356"/>
      <c r="Y133" s="356"/>
      <c r="Z133" s="349" t="s">
        <v>80</v>
      </c>
      <c r="AA133" s="350"/>
      <c r="AB133" s="350"/>
      <c r="AC133" s="350"/>
      <c r="AD133" s="350"/>
      <c r="AE133" s="351"/>
      <c r="AF133" s="9"/>
      <c r="AG133" s="9"/>
      <c r="AH133" s="9"/>
      <c r="AI133" s="9"/>
      <c r="AJ133" s="9"/>
      <c r="AK133" s="9"/>
      <c r="AL133" s="9"/>
      <c r="AM133" s="9"/>
      <c r="AN133" s="9"/>
      <c r="AO133" s="9"/>
      <c r="AP133" s="9"/>
      <c r="AQ133" s="9"/>
      <c r="AR133" s="9"/>
      <c r="AS133" s="9"/>
      <c r="AT133" s="9"/>
      <c r="AU133" s="9"/>
      <c r="AV133" s="9"/>
      <c r="AW133" s="9"/>
      <c r="AX133" s="9"/>
      <c r="AY133" s="9"/>
      <c r="AZ133" s="9"/>
      <c r="BA133" s="9"/>
      <c r="BB133" s="9"/>
      <c r="BC133" s="9"/>
      <c r="BD133" s="9"/>
      <c r="BE133" s="9"/>
      <c r="BF133" s="9"/>
      <c r="BG133" s="9"/>
      <c r="BH133" s="9"/>
      <c r="BI133" s="9"/>
      <c r="BJ133" s="9"/>
      <c r="BK133" s="9"/>
      <c r="BL133" s="9"/>
      <c r="BM133" s="9"/>
      <c r="BN133" s="9"/>
      <c r="BO133" s="9"/>
      <c r="BP133" s="9"/>
      <c r="BQ133" s="9"/>
    </row>
    <row r="134" spans="1:69" s="15" customFormat="1" ht="15" customHeight="1" x14ac:dyDescent="0.15">
      <c r="A134" s="352" t="s">
        <v>81</v>
      </c>
      <c r="B134" s="151" t="s">
        <v>82</v>
      </c>
      <c r="C134" s="353" t="s">
        <v>147</v>
      </c>
      <c r="D134" s="353"/>
      <c r="E134" s="353"/>
      <c r="F134" s="353"/>
      <c r="G134" s="353"/>
      <c r="H134" s="353"/>
      <c r="I134" s="353"/>
      <c r="J134" s="354"/>
      <c r="K134" s="345">
        <f t="shared" ref="K134" si="19">ROUNDDOWN(N134*R134*U134*110/100,0)</f>
        <v>7700</v>
      </c>
      <c r="L134" s="346"/>
      <c r="M134" s="347"/>
      <c r="N134" s="362">
        <v>7000</v>
      </c>
      <c r="O134" s="362"/>
      <c r="P134" s="362"/>
      <c r="Q134" s="114" t="s">
        <v>2</v>
      </c>
      <c r="R134" s="2">
        <v>1</v>
      </c>
      <c r="S134" s="115" t="s">
        <v>4</v>
      </c>
      <c r="T134" s="114" t="s">
        <v>2</v>
      </c>
      <c r="U134" s="2">
        <f>$U$116</f>
        <v>1</v>
      </c>
      <c r="V134" s="115" t="s">
        <v>3</v>
      </c>
      <c r="W134" s="348" t="str">
        <f>"＋消費税相当額"</f>
        <v>＋消費税相当額</v>
      </c>
      <c r="X134" s="348"/>
      <c r="Y134" s="348"/>
      <c r="Z134" s="21"/>
      <c r="AA134" s="22"/>
      <c r="AB134" s="22"/>
      <c r="AC134" s="22"/>
      <c r="AD134" s="22"/>
      <c r="AE134" s="23"/>
      <c r="AF134" s="9"/>
      <c r="AG134" s="9"/>
      <c r="AH134" s="9"/>
      <c r="AI134" s="9"/>
      <c r="AJ134" s="9"/>
      <c r="AK134" s="9"/>
      <c r="AL134" s="9"/>
      <c r="AM134" s="9"/>
      <c r="AN134" s="9"/>
      <c r="AO134" s="9"/>
      <c r="AP134" s="9"/>
      <c r="AQ134" s="9"/>
      <c r="AR134" s="9"/>
      <c r="AS134" s="9"/>
      <c r="AT134" s="9"/>
      <c r="AU134" s="9"/>
      <c r="AV134" s="9"/>
      <c r="AW134" s="9"/>
      <c r="AX134" s="9"/>
      <c r="AY134" s="9"/>
      <c r="AZ134" s="9"/>
      <c r="BA134" s="9"/>
      <c r="BB134" s="9"/>
      <c r="BC134" s="9"/>
      <c r="BD134" s="9"/>
      <c r="BE134" s="9"/>
      <c r="BF134" s="9"/>
      <c r="BG134" s="9"/>
      <c r="BH134" s="9"/>
      <c r="BI134" s="9"/>
      <c r="BJ134" s="9"/>
      <c r="BK134" s="9"/>
      <c r="BL134" s="9"/>
      <c r="BM134" s="9"/>
      <c r="BN134" s="9"/>
      <c r="BO134" s="9"/>
      <c r="BP134" s="9"/>
      <c r="BQ134" s="9"/>
    </row>
    <row r="135" spans="1:69" s="15" customFormat="1" ht="15" customHeight="1" x14ac:dyDescent="0.15">
      <c r="A135" s="352"/>
      <c r="B135" s="151" t="s">
        <v>85</v>
      </c>
      <c r="C135" s="353" t="s">
        <v>33</v>
      </c>
      <c r="D135" s="353"/>
      <c r="E135" s="353"/>
      <c r="F135" s="353"/>
      <c r="G135" s="353"/>
      <c r="H135" s="353"/>
      <c r="I135" s="353"/>
      <c r="J135" s="354"/>
      <c r="K135" s="345">
        <f>ROUNDDOWN(K134*$AJ$3,0)</f>
        <v>1540</v>
      </c>
      <c r="L135" s="346"/>
      <c r="M135" s="347"/>
      <c r="N135" s="24" t="s">
        <v>139</v>
      </c>
      <c r="O135" s="19"/>
      <c r="P135" s="19"/>
      <c r="Q135" s="20"/>
      <c r="R135" s="13"/>
      <c r="S135" s="115"/>
      <c r="T135" s="13"/>
      <c r="U135" s="13"/>
      <c r="V135" s="13"/>
      <c r="W135" s="2"/>
      <c r="X135" s="2"/>
      <c r="Y135" s="2"/>
      <c r="Z135" s="21"/>
      <c r="AA135" s="22"/>
      <c r="AB135" s="22"/>
      <c r="AC135" s="22"/>
      <c r="AD135" s="22"/>
      <c r="AE135" s="23"/>
      <c r="AF135" s="9"/>
      <c r="AG135" s="9"/>
      <c r="AH135" s="9"/>
      <c r="AI135" s="9"/>
      <c r="AJ135" s="9"/>
      <c r="AK135" s="9"/>
      <c r="AL135" s="9"/>
      <c r="AM135" s="9"/>
      <c r="AN135" s="9"/>
      <c r="AO135" s="9"/>
      <c r="AP135" s="9"/>
      <c r="AQ135" s="9"/>
      <c r="AR135" s="9"/>
      <c r="AS135" s="9"/>
      <c r="AT135" s="9"/>
      <c r="AU135" s="9"/>
      <c r="AV135" s="9"/>
      <c r="AW135" s="9"/>
      <c r="AX135" s="9"/>
      <c r="AY135" s="9"/>
      <c r="AZ135" s="9"/>
      <c r="BA135" s="9"/>
      <c r="BB135" s="9"/>
      <c r="BC135" s="9"/>
      <c r="BD135" s="9"/>
      <c r="BE135" s="9"/>
      <c r="BF135" s="9"/>
      <c r="BG135" s="9"/>
      <c r="BH135" s="9"/>
      <c r="BI135" s="9"/>
      <c r="BJ135" s="9"/>
      <c r="BK135" s="9"/>
      <c r="BL135" s="9"/>
      <c r="BM135" s="9"/>
      <c r="BN135" s="9"/>
      <c r="BO135" s="9"/>
      <c r="BP135" s="9"/>
      <c r="BQ135" s="9"/>
    </row>
    <row r="136" spans="1:69" ht="15" customHeight="1" x14ac:dyDescent="0.15">
      <c r="A136" s="352"/>
      <c r="B136" s="2" t="s">
        <v>96</v>
      </c>
      <c r="C136" s="2"/>
      <c r="D136" s="2"/>
      <c r="E136" s="2"/>
      <c r="F136" s="2"/>
      <c r="G136" s="2"/>
      <c r="H136" s="2"/>
      <c r="I136" s="2"/>
      <c r="J136" s="2"/>
      <c r="K136" s="345">
        <f>SUM(K134:M135)</f>
        <v>9240</v>
      </c>
      <c r="L136" s="346"/>
      <c r="M136" s="347"/>
      <c r="N136" s="24" t="s">
        <v>135</v>
      </c>
      <c r="O136" s="19"/>
      <c r="P136" s="19"/>
      <c r="Q136" s="20"/>
      <c r="R136" s="13"/>
      <c r="S136" s="13"/>
      <c r="T136" s="13"/>
      <c r="U136" s="13"/>
      <c r="V136" s="13"/>
      <c r="W136" s="2"/>
      <c r="X136" s="2"/>
      <c r="Y136" s="2"/>
      <c r="Z136" s="21"/>
      <c r="AA136" s="22"/>
      <c r="AB136" s="22"/>
      <c r="AC136" s="22"/>
      <c r="AD136" s="22"/>
      <c r="AE136" s="23"/>
      <c r="AF136" s="9"/>
      <c r="AG136" s="9"/>
    </row>
    <row r="137" spans="1:69" s="15" customFormat="1" ht="15" customHeight="1" x14ac:dyDescent="0.15">
      <c r="A137" s="146" t="s">
        <v>98</v>
      </c>
      <c r="B137" s="2"/>
      <c r="C137" s="2"/>
      <c r="D137" s="2"/>
      <c r="E137" s="2"/>
      <c r="F137" s="2"/>
      <c r="G137" s="2"/>
      <c r="H137" s="2"/>
      <c r="I137" s="2"/>
      <c r="J137" s="2"/>
      <c r="K137" s="345">
        <f>ROUNDDOWN(K136*$AJ$4,0)</f>
        <v>2772</v>
      </c>
      <c r="L137" s="346"/>
      <c r="M137" s="347"/>
      <c r="N137" s="24" t="s">
        <v>99</v>
      </c>
      <c r="O137" s="26"/>
      <c r="P137" s="19"/>
      <c r="Q137" s="20"/>
      <c r="R137" s="13"/>
      <c r="S137" s="13"/>
      <c r="T137" s="13"/>
      <c r="U137" s="13"/>
      <c r="V137" s="13"/>
      <c r="W137" s="2"/>
      <c r="X137" s="2"/>
      <c r="Y137" s="2"/>
      <c r="Z137" s="21"/>
      <c r="AA137" s="22"/>
      <c r="AB137" s="22"/>
      <c r="AC137" s="22"/>
      <c r="AD137" s="22"/>
      <c r="AE137" s="23"/>
      <c r="AF137" s="9"/>
      <c r="AG137" s="9"/>
      <c r="AH137" s="9"/>
      <c r="AI137" s="9"/>
      <c r="AJ137" s="9"/>
      <c r="AK137" s="9"/>
      <c r="AL137" s="9"/>
      <c r="AM137" s="9"/>
      <c r="AN137" s="9"/>
      <c r="AO137" s="9"/>
      <c r="AP137" s="9"/>
      <c r="AQ137" s="9"/>
      <c r="AR137" s="9"/>
      <c r="AS137" s="9"/>
      <c r="AT137" s="9"/>
      <c r="AU137" s="9"/>
      <c r="AV137" s="9"/>
      <c r="AW137" s="9"/>
      <c r="AX137" s="9"/>
      <c r="AY137" s="9"/>
      <c r="AZ137" s="9"/>
      <c r="BA137" s="9"/>
      <c r="BB137" s="9"/>
      <c r="BC137" s="9"/>
      <c r="BD137" s="9"/>
      <c r="BE137" s="9"/>
      <c r="BF137" s="9"/>
      <c r="BG137" s="9"/>
      <c r="BH137" s="9"/>
      <c r="BI137" s="9"/>
      <c r="BJ137" s="9"/>
      <c r="BK137" s="9"/>
      <c r="BL137" s="9"/>
      <c r="BM137" s="9"/>
      <c r="BN137" s="9"/>
      <c r="BO137" s="9"/>
      <c r="BP137" s="9"/>
      <c r="BQ137" s="9"/>
    </row>
    <row r="138" spans="1:69" s="15" customFormat="1" ht="15" customHeight="1" x14ac:dyDescent="0.15">
      <c r="A138" s="146" t="s">
        <v>106</v>
      </c>
      <c r="B138" s="2"/>
      <c r="C138" s="2"/>
      <c r="D138" s="2"/>
      <c r="E138" s="2"/>
      <c r="F138" s="2"/>
      <c r="G138" s="2"/>
      <c r="H138" s="2"/>
      <c r="I138" s="2"/>
      <c r="J138" s="2"/>
      <c r="K138" s="345">
        <f>SUM(K136:M137)</f>
        <v>12012</v>
      </c>
      <c r="L138" s="346"/>
      <c r="M138" s="347"/>
      <c r="N138" s="146" t="s">
        <v>100</v>
      </c>
      <c r="O138" s="26"/>
      <c r="P138" s="19"/>
      <c r="Q138" s="20"/>
      <c r="R138" s="13"/>
      <c r="S138" s="346">
        <f>ROUNDDOWN(K138/1.1*0.1,0)</f>
        <v>1092</v>
      </c>
      <c r="T138" s="346"/>
      <c r="U138" s="346"/>
      <c r="V138" s="13"/>
      <c r="W138" s="2"/>
      <c r="X138" s="2"/>
      <c r="Y138" s="2"/>
      <c r="Z138" s="21"/>
      <c r="AA138" s="22"/>
      <c r="AB138" s="22"/>
      <c r="AC138" s="22"/>
      <c r="AD138" s="22"/>
      <c r="AE138" s="29"/>
      <c r="AF138" s="9"/>
      <c r="AG138" s="9"/>
      <c r="AH138" s="9"/>
      <c r="AI138" s="9"/>
      <c r="AJ138" s="9"/>
      <c r="AK138" s="9"/>
      <c r="AL138" s="9"/>
      <c r="AM138" s="9"/>
      <c r="AN138" s="9"/>
      <c r="AO138" s="9"/>
      <c r="AP138" s="9"/>
      <c r="AQ138" s="9"/>
      <c r="AR138" s="9"/>
      <c r="AS138" s="9"/>
      <c r="AT138" s="9"/>
      <c r="AU138" s="9"/>
      <c r="AV138" s="9"/>
      <c r="AW138" s="9"/>
      <c r="AX138" s="9"/>
      <c r="AY138" s="9"/>
      <c r="AZ138" s="9"/>
      <c r="BA138" s="9"/>
      <c r="BB138" s="9"/>
      <c r="BC138" s="9"/>
      <c r="BD138" s="9"/>
      <c r="BE138" s="9"/>
      <c r="BF138" s="9"/>
      <c r="BG138" s="9"/>
      <c r="BH138" s="9"/>
      <c r="BI138" s="9"/>
      <c r="BJ138" s="9"/>
      <c r="BK138" s="9"/>
      <c r="BL138" s="9"/>
      <c r="BM138" s="9"/>
      <c r="BN138" s="9"/>
      <c r="BO138" s="9"/>
      <c r="BP138" s="9"/>
      <c r="BQ138" s="9"/>
    </row>
    <row r="139" spans="1:69" s="15" customFormat="1" ht="15" customHeight="1" x14ac:dyDescent="0.15">
      <c r="A139" s="146" t="s">
        <v>42</v>
      </c>
      <c r="B139" s="2"/>
      <c r="C139" s="2"/>
      <c r="D139" s="2"/>
      <c r="E139" s="2"/>
      <c r="F139" s="2"/>
      <c r="G139" s="2"/>
      <c r="H139" s="2"/>
      <c r="I139" s="2"/>
      <c r="J139" s="2"/>
      <c r="K139" s="345">
        <f>K138*N139*Q139</f>
        <v>0</v>
      </c>
      <c r="L139" s="346"/>
      <c r="M139" s="347"/>
      <c r="N139" s="2">
        <f>'ポイント表(Ver.3.0)'!$C$10</f>
        <v>0</v>
      </c>
      <c r="O139" s="115" t="s">
        <v>4</v>
      </c>
      <c r="P139" s="114" t="s">
        <v>2</v>
      </c>
      <c r="Q139" s="2">
        <f>'ポイント表(Ver.3.0)'!C39</f>
        <v>0</v>
      </c>
      <c r="R139" s="115" t="s">
        <v>116</v>
      </c>
      <c r="S139" s="348" t="s">
        <v>100</v>
      </c>
      <c r="T139" s="348"/>
      <c r="U139" s="348"/>
      <c r="V139" s="348"/>
      <c r="W139" s="346">
        <f>ROUNDDOWN(K139/1.1*0.1,0)</f>
        <v>0</v>
      </c>
      <c r="X139" s="346"/>
      <c r="Y139" s="346"/>
      <c r="Z139" s="21"/>
      <c r="AA139" s="22"/>
      <c r="AB139" s="22"/>
      <c r="AC139" s="22"/>
      <c r="AD139" s="22"/>
      <c r="AE139" s="29"/>
      <c r="AF139" s="9"/>
      <c r="AG139" s="9"/>
      <c r="AH139" s="9"/>
      <c r="AI139" s="9"/>
      <c r="AJ139" s="9"/>
      <c r="AK139" s="9"/>
      <c r="AL139" s="9"/>
      <c r="AM139" s="9"/>
      <c r="AN139" s="9"/>
      <c r="AO139" s="9"/>
      <c r="AP139" s="9"/>
      <c r="AQ139" s="9"/>
      <c r="AR139" s="9"/>
      <c r="AS139" s="9"/>
      <c r="AT139" s="9"/>
      <c r="AU139" s="9"/>
      <c r="AV139" s="9"/>
      <c r="AW139" s="9"/>
      <c r="AX139" s="9"/>
      <c r="AY139" s="9"/>
      <c r="AZ139" s="9"/>
      <c r="BA139" s="9"/>
      <c r="BB139" s="9"/>
      <c r="BC139" s="9"/>
      <c r="BD139" s="9"/>
      <c r="BE139" s="9"/>
      <c r="BF139" s="9"/>
      <c r="BG139" s="9"/>
      <c r="BH139" s="9"/>
      <c r="BI139" s="9"/>
      <c r="BJ139" s="9"/>
      <c r="BK139" s="9"/>
      <c r="BL139" s="9"/>
      <c r="BM139" s="9"/>
      <c r="BN139" s="9"/>
      <c r="BO139" s="9"/>
      <c r="BP139" s="9"/>
      <c r="BQ139" s="9"/>
    </row>
    <row r="140" spans="1:69" s="15" customFormat="1" ht="15" customHeight="1" x14ac:dyDescent="0.15">
      <c r="A140" s="9"/>
      <c r="B140" s="9"/>
      <c r="C140" s="9"/>
      <c r="D140" s="9"/>
      <c r="E140" s="9"/>
      <c r="F140" s="9"/>
      <c r="G140" s="9"/>
      <c r="H140" s="9"/>
      <c r="I140" s="9"/>
      <c r="J140" s="9"/>
      <c r="K140" s="28"/>
      <c r="L140" s="28"/>
      <c r="M140" s="33"/>
      <c r="N140" s="33"/>
      <c r="O140" s="33"/>
      <c r="P140" s="9"/>
      <c r="Q140" s="9"/>
      <c r="R140" s="4"/>
      <c r="S140" s="9"/>
      <c r="T140" s="9"/>
      <c r="U140" s="4"/>
      <c r="V140" s="28"/>
      <c r="Z140" s="30"/>
      <c r="AA140" s="30"/>
      <c r="AB140" s="30"/>
      <c r="AC140" s="30"/>
      <c r="AD140" s="30"/>
      <c r="AE140" s="30"/>
      <c r="AF140" s="9"/>
      <c r="AG140" s="9"/>
      <c r="AH140" s="9"/>
      <c r="AI140" s="9"/>
      <c r="AJ140" s="9"/>
      <c r="AK140" s="9"/>
      <c r="AL140" s="9"/>
      <c r="AM140" s="9"/>
      <c r="AN140" s="9"/>
      <c r="AO140" s="9"/>
      <c r="AP140" s="9"/>
      <c r="AQ140" s="9"/>
      <c r="AR140" s="9"/>
      <c r="AS140" s="9"/>
      <c r="AT140" s="9"/>
      <c r="AU140" s="9"/>
      <c r="AV140" s="9"/>
      <c r="AW140" s="9"/>
      <c r="AX140" s="9"/>
      <c r="AY140" s="9"/>
      <c r="AZ140" s="9"/>
      <c r="BA140" s="9"/>
      <c r="BB140" s="9"/>
      <c r="BC140" s="9"/>
      <c r="BD140" s="9"/>
      <c r="BE140" s="9"/>
      <c r="BF140" s="9"/>
      <c r="BG140" s="9"/>
      <c r="BH140" s="9"/>
      <c r="BI140" s="9"/>
      <c r="BJ140" s="9"/>
      <c r="BK140" s="9"/>
      <c r="BL140" s="9"/>
      <c r="BM140" s="9"/>
      <c r="BN140" s="9"/>
      <c r="BO140" s="9"/>
      <c r="BP140" s="9"/>
      <c r="BQ140" s="9"/>
    </row>
    <row r="141" spans="1:69" s="15" customFormat="1" ht="15" customHeight="1" x14ac:dyDescent="0.15">
      <c r="A141" s="9" t="s">
        <v>148</v>
      </c>
      <c r="B141" s="9"/>
      <c r="C141" s="9"/>
      <c r="D141" s="9"/>
      <c r="E141" s="9"/>
      <c r="F141" s="9"/>
      <c r="G141" s="9"/>
      <c r="H141" s="9"/>
      <c r="I141" s="9"/>
      <c r="J141" s="9"/>
      <c r="K141" s="34"/>
      <c r="L141" s="34"/>
      <c r="N141" s="34"/>
      <c r="O141" s="34"/>
      <c r="P141" s="34"/>
      <c r="Q141" s="9"/>
      <c r="R141" s="34"/>
      <c r="S141" s="34"/>
      <c r="T141" s="9"/>
      <c r="U141" s="34"/>
      <c r="V141" s="34"/>
      <c r="Z141" s="34"/>
      <c r="AA141" s="34"/>
      <c r="AB141" s="34"/>
      <c r="AC141" s="34"/>
      <c r="AD141" s="34"/>
      <c r="AE141" s="34"/>
      <c r="AF141" s="9"/>
      <c r="AG141" s="9"/>
      <c r="AH141" s="9"/>
      <c r="AI141" s="9"/>
      <c r="AJ141" s="9"/>
      <c r="AK141" s="9"/>
      <c r="AL141" s="9"/>
      <c r="AM141" s="9"/>
      <c r="AN141" s="9"/>
      <c r="AO141" s="9"/>
      <c r="AP141" s="9"/>
      <c r="AQ141" s="9"/>
      <c r="AR141" s="9"/>
      <c r="AS141" s="9"/>
      <c r="AT141" s="9"/>
      <c r="AU141" s="9"/>
      <c r="AV141" s="9"/>
      <c r="AW141" s="9"/>
      <c r="AX141" s="9"/>
      <c r="AY141" s="9"/>
      <c r="AZ141" s="9"/>
      <c r="BA141" s="9"/>
      <c r="BB141" s="9"/>
      <c r="BC141" s="9"/>
      <c r="BD141" s="9"/>
      <c r="BE141" s="9"/>
      <c r="BF141" s="9"/>
      <c r="BG141" s="9"/>
      <c r="BH141" s="9"/>
      <c r="BI141" s="9"/>
      <c r="BJ141" s="9"/>
      <c r="BK141" s="9"/>
      <c r="BL141" s="9"/>
      <c r="BM141" s="9"/>
      <c r="BN141" s="9"/>
      <c r="BO141" s="9"/>
      <c r="BP141" s="9"/>
      <c r="BQ141" s="9"/>
    </row>
    <row r="142" spans="1:69" s="15" customFormat="1" ht="15" customHeight="1" x14ac:dyDescent="0.15">
      <c r="A142" s="355" t="s">
        <v>0</v>
      </c>
      <c r="B142" s="356"/>
      <c r="C142" s="356"/>
      <c r="D142" s="356"/>
      <c r="E142" s="356"/>
      <c r="F142" s="356"/>
      <c r="G142" s="356"/>
      <c r="H142" s="356"/>
      <c r="I142" s="356"/>
      <c r="J142" s="356"/>
      <c r="K142" s="355" t="s">
        <v>79</v>
      </c>
      <c r="L142" s="356"/>
      <c r="M142" s="357"/>
      <c r="N142" s="355" t="s">
        <v>46</v>
      </c>
      <c r="O142" s="356"/>
      <c r="P142" s="356"/>
      <c r="Q142" s="356"/>
      <c r="R142" s="356"/>
      <c r="S142" s="356"/>
      <c r="T142" s="356"/>
      <c r="U142" s="356"/>
      <c r="V142" s="356"/>
      <c r="W142" s="356"/>
      <c r="X142" s="356"/>
      <c r="Y142" s="356"/>
      <c r="Z142" s="349" t="s">
        <v>80</v>
      </c>
      <c r="AA142" s="350"/>
      <c r="AB142" s="350"/>
      <c r="AC142" s="350"/>
      <c r="AD142" s="350"/>
      <c r="AE142" s="351"/>
      <c r="AF142" s="9"/>
      <c r="AG142" s="9"/>
      <c r="AH142" s="9"/>
      <c r="AI142" s="9"/>
      <c r="AJ142" s="9"/>
      <c r="AK142" s="9"/>
      <c r="AL142" s="9"/>
      <c r="AM142" s="9"/>
      <c r="AN142" s="9"/>
      <c r="AO142" s="9"/>
      <c r="AP142" s="9"/>
      <c r="AQ142" s="9"/>
      <c r="AR142" s="9"/>
      <c r="AS142" s="9"/>
      <c r="AT142" s="9"/>
      <c r="AU142" s="9"/>
      <c r="AV142" s="9"/>
      <c r="AW142" s="9"/>
      <c r="AX142" s="9"/>
      <c r="AY142" s="9"/>
      <c r="AZ142" s="9"/>
      <c r="BA142" s="9"/>
      <c r="BB142" s="9"/>
      <c r="BC142" s="9"/>
      <c r="BD142" s="9"/>
      <c r="BE142" s="9"/>
      <c r="BF142" s="9"/>
      <c r="BG142" s="9"/>
      <c r="BH142" s="9"/>
      <c r="BI142" s="9"/>
      <c r="BJ142" s="9"/>
      <c r="BK142" s="9"/>
      <c r="BL142" s="9"/>
      <c r="BM142" s="9"/>
      <c r="BN142" s="9"/>
      <c r="BO142" s="9"/>
      <c r="BP142" s="9"/>
      <c r="BQ142" s="9"/>
    </row>
    <row r="143" spans="1:69" s="15" customFormat="1" ht="15" customHeight="1" x14ac:dyDescent="0.15">
      <c r="A143" s="352" t="s">
        <v>81</v>
      </c>
      <c r="B143" s="151" t="s">
        <v>82</v>
      </c>
      <c r="C143" s="353" t="s">
        <v>149</v>
      </c>
      <c r="D143" s="353"/>
      <c r="E143" s="353"/>
      <c r="F143" s="353"/>
      <c r="G143" s="353"/>
      <c r="H143" s="353"/>
      <c r="I143" s="353"/>
      <c r="J143" s="354"/>
      <c r="K143" s="345">
        <f>ROUNDDOWN(N143*R143*110/100,0)</f>
        <v>16500</v>
      </c>
      <c r="L143" s="346"/>
      <c r="M143" s="347"/>
      <c r="N143" s="346">
        <v>15000</v>
      </c>
      <c r="O143" s="346"/>
      <c r="P143" s="346"/>
      <c r="Q143" s="114" t="s">
        <v>2</v>
      </c>
      <c r="R143" s="2">
        <f t="shared" ref="R143:R144" si="20">$U$116</f>
        <v>1</v>
      </c>
      <c r="S143" s="115" t="s">
        <v>3</v>
      </c>
      <c r="T143" s="348" t="str">
        <f t="shared" ref="T143:T144" si="21">"＋消費税相当額"</f>
        <v>＋消費税相当額</v>
      </c>
      <c r="U143" s="348"/>
      <c r="V143" s="348"/>
      <c r="W143" s="42"/>
      <c r="X143" s="42"/>
      <c r="Y143" s="42"/>
      <c r="Z143" s="21"/>
      <c r="AA143" s="22"/>
      <c r="AB143" s="22"/>
      <c r="AC143" s="22"/>
      <c r="AD143" s="22"/>
      <c r="AE143" s="23"/>
      <c r="AF143" s="9"/>
      <c r="AG143" s="9"/>
      <c r="AH143" s="9"/>
      <c r="AI143" s="9"/>
      <c r="AJ143" s="9"/>
      <c r="AK143" s="9"/>
      <c r="AL143" s="9"/>
      <c r="AM143" s="9"/>
      <c r="AN143" s="9"/>
      <c r="AO143" s="9"/>
      <c r="AP143" s="9"/>
      <c r="AQ143" s="9"/>
      <c r="AR143" s="9"/>
      <c r="AS143" s="9"/>
      <c r="AT143" s="9"/>
      <c r="AU143" s="9"/>
      <c r="AV143" s="9"/>
      <c r="AW143" s="9"/>
      <c r="AX143" s="9"/>
      <c r="AY143" s="9"/>
      <c r="AZ143" s="9"/>
      <c r="BA143" s="9"/>
      <c r="BB143" s="9"/>
      <c r="BC143" s="9"/>
      <c r="BD143" s="9"/>
      <c r="BE143" s="9"/>
      <c r="BF143" s="9"/>
      <c r="BG143" s="9"/>
      <c r="BH143" s="9"/>
      <c r="BI143" s="9"/>
      <c r="BJ143" s="9"/>
      <c r="BK143" s="9"/>
      <c r="BL143" s="9"/>
      <c r="BM143" s="9"/>
      <c r="BN143" s="9"/>
      <c r="BO143" s="9"/>
      <c r="BP143" s="9"/>
      <c r="BQ143" s="9"/>
    </row>
    <row r="144" spans="1:69" s="15" customFormat="1" ht="15" customHeight="1" x14ac:dyDescent="0.15">
      <c r="A144" s="352"/>
      <c r="B144" s="151" t="s">
        <v>85</v>
      </c>
      <c r="C144" s="353" t="s">
        <v>150</v>
      </c>
      <c r="D144" s="353"/>
      <c r="E144" s="353"/>
      <c r="F144" s="353"/>
      <c r="G144" s="353"/>
      <c r="H144" s="353"/>
      <c r="I144" s="353"/>
      <c r="J144" s="354"/>
      <c r="K144" s="345">
        <f t="shared" ref="K144" si="22">ROUNDDOWN(N144*R144*110/100,0)</f>
        <v>8250</v>
      </c>
      <c r="L144" s="346"/>
      <c r="M144" s="347"/>
      <c r="N144" s="346">
        <f>IF($AD$3="院内CRC",15000,7500)</f>
        <v>7500</v>
      </c>
      <c r="O144" s="346"/>
      <c r="P144" s="346"/>
      <c r="Q144" s="114" t="s">
        <v>2</v>
      </c>
      <c r="R144" s="2">
        <f t="shared" si="20"/>
        <v>1</v>
      </c>
      <c r="S144" s="115" t="s">
        <v>3</v>
      </c>
      <c r="T144" s="348" t="str">
        <f t="shared" si="21"/>
        <v>＋消費税相当額</v>
      </c>
      <c r="U144" s="348"/>
      <c r="V144" s="348"/>
      <c r="W144" s="42"/>
      <c r="X144" s="42"/>
      <c r="Y144" s="42"/>
      <c r="Z144" s="21"/>
      <c r="AA144" s="22"/>
      <c r="AB144" s="22"/>
      <c r="AC144" s="22"/>
      <c r="AD144" s="22"/>
      <c r="AE144" s="23"/>
      <c r="AF144" s="9"/>
      <c r="AG144" s="9"/>
      <c r="AH144" s="9"/>
      <c r="AI144" s="9"/>
      <c r="AJ144" s="9"/>
      <c r="AK144" s="9"/>
      <c r="AL144" s="9"/>
      <c r="AM144" s="9"/>
      <c r="AN144" s="9"/>
      <c r="AO144" s="9"/>
      <c r="AP144" s="9"/>
      <c r="AQ144" s="9"/>
      <c r="AR144" s="9"/>
      <c r="AS144" s="9"/>
      <c r="AT144" s="9"/>
      <c r="AU144" s="9"/>
      <c r="AV144" s="9"/>
      <c r="AW144" s="9"/>
      <c r="AX144" s="9"/>
      <c r="AY144" s="9"/>
      <c r="AZ144" s="9"/>
      <c r="BA144" s="9"/>
      <c r="BB144" s="9"/>
      <c r="BC144" s="9"/>
      <c r="BD144" s="9"/>
      <c r="BE144" s="9"/>
      <c r="BF144" s="9"/>
      <c r="BG144" s="9"/>
      <c r="BH144" s="9"/>
      <c r="BI144" s="9"/>
      <c r="BJ144" s="9"/>
      <c r="BK144" s="9"/>
      <c r="BL144" s="9"/>
      <c r="BM144" s="9"/>
      <c r="BN144" s="9"/>
      <c r="BO144" s="9"/>
      <c r="BP144" s="9"/>
      <c r="BQ144" s="9"/>
    </row>
    <row r="145" spans="1:69" s="15" customFormat="1" ht="15" customHeight="1" x14ac:dyDescent="0.15">
      <c r="A145" s="352"/>
      <c r="B145" s="151" t="s">
        <v>87</v>
      </c>
      <c r="C145" s="353" t="s">
        <v>33</v>
      </c>
      <c r="D145" s="353"/>
      <c r="E145" s="353"/>
      <c r="F145" s="353"/>
      <c r="G145" s="353"/>
      <c r="H145" s="353"/>
      <c r="I145" s="353"/>
      <c r="J145" s="354"/>
      <c r="K145" s="345">
        <f>ROUNDDOWN(SUM(K143:M144)*$AJ$3,0)</f>
        <v>4950</v>
      </c>
      <c r="L145" s="346"/>
      <c r="M145" s="347"/>
      <c r="N145" s="24" t="s">
        <v>113</v>
      </c>
      <c r="O145" s="19"/>
      <c r="P145" s="19"/>
      <c r="Q145" s="20"/>
      <c r="R145" s="13"/>
      <c r="S145" s="115"/>
      <c r="T145" s="13"/>
      <c r="U145" s="13"/>
      <c r="V145" s="13"/>
      <c r="W145" s="2"/>
      <c r="X145" s="22"/>
      <c r="Y145" s="13"/>
      <c r="Z145" s="21"/>
      <c r="AA145" s="22"/>
      <c r="AB145" s="22"/>
      <c r="AC145" s="22"/>
      <c r="AD145" s="22"/>
      <c r="AE145" s="23"/>
      <c r="AF145" s="9"/>
      <c r="AG145" s="9"/>
      <c r="AH145" s="9"/>
      <c r="AI145" s="9"/>
      <c r="AJ145" s="9"/>
      <c r="AK145" s="9"/>
      <c r="AL145" s="9"/>
      <c r="AM145" s="9"/>
      <c r="AN145" s="9"/>
      <c r="AO145" s="9"/>
      <c r="AP145" s="9"/>
      <c r="AQ145" s="9"/>
      <c r="AR145" s="9"/>
      <c r="AS145" s="9"/>
      <c r="AT145" s="9"/>
      <c r="AU145" s="9"/>
      <c r="AV145" s="9"/>
      <c r="AW145" s="9"/>
      <c r="AX145" s="9"/>
      <c r="AY145" s="9"/>
      <c r="AZ145" s="9"/>
      <c r="BA145" s="9"/>
      <c r="BB145" s="9"/>
      <c r="BC145" s="9"/>
      <c r="BD145" s="9"/>
      <c r="BE145" s="9"/>
      <c r="BF145" s="9"/>
      <c r="BG145" s="9"/>
      <c r="BH145" s="9"/>
      <c r="BI145" s="9"/>
      <c r="BJ145" s="9"/>
      <c r="BK145" s="9"/>
      <c r="BL145" s="9"/>
      <c r="BM145" s="9"/>
      <c r="BN145" s="9"/>
      <c r="BO145" s="9"/>
      <c r="BP145" s="9"/>
      <c r="BQ145" s="9"/>
    </row>
    <row r="146" spans="1:69" s="15" customFormat="1" ht="15" customHeight="1" x14ac:dyDescent="0.15">
      <c r="A146" s="352"/>
      <c r="B146" s="2" t="s">
        <v>96</v>
      </c>
      <c r="C146" s="2"/>
      <c r="D146" s="2"/>
      <c r="E146" s="2"/>
      <c r="F146" s="2"/>
      <c r="G146" s="2"/>
      <c r="H146" s="2"/>
      <c r="I146" s="2"/>
      <c r="J146" s="2"/>
      <c r="K146" s="345">
        <f>SUM(K143:M145)</f>
        <v>29700</v>
      </c>
      <c r="L146" s="346"/>
      <c r="M146" s="347"/>
      <c r="N146" s="24" t="s">
        <v>114</v>
      </c>
      <c r="O146" s="19"/>
      <c r="P146" s="19"/>
      <c r="Q146" s="20"/>
      <c r="R146" s="13"/>
      <c r="S146" s="13"/>
      <c r="T146" s="13"/>
      <c r="U146" s="13"/>
      <c r="V146" s="13"/>
      <c r="W146" s="2"/>
      <c r="X146" s="2"/>
      <c r="Y146" s="13"/>
      <c r="Z146" s="21"/>
      <c r="AA146" s="22"/>
      <c r="AB146" s="22"/>
      <c r="AC146" s="22"/>
      <c r="AD146" s="22"/>
      <c r="AE146" s="23"/>
      <c r="AF146" s="9"/>
      <c r="AG146" s="9"/>
      <c r="AH146" s="9"/>
      <c r="AI146" s="9"/>
      <c r="AJ146" s="9"/>
      <c r="AK146" s="9"/>
      <c r="AL146" s="9"/>
      <c r="AM146" s="9"/>
      <c r="AN146" s="9"/>
      <c r="AO146" s="9"/>
      <c r="AP146" s="9"/>
      <c r="AQ146" s="9"/>
      <c r="AR146" s="9"/>
      <c r="AS146" s="9"/>
      <c r="AT146" s="9"/>
      <c r="AU146" s="9"/>
      <c r="AV146" s="9"/>
      <c r="AW146" s="9"/>
      <c r="AX146" s="9"/>
      <c r="AY146" s="9"/>
      <c r="AZ146" s="9"/>
      <c r="BA146" s="9"/>
      <c r="BB146" s="9"/>
      <c r="BC146" s="9"/>
      <c r="BD146" s="9"/>
      <c r="BE146" s="9"/>
      <c r="BF146" s="9"/>
      <c r="BG146" s="9"/>
      <c r="BH146" s="9"/>
      <c r="BI146" s="9"/>
      <c r="BJ146" s="9"/>
      <c r="BK146" s="9"/>
      <c r="BL146" s="9"/>
      <c r="BM146" s="9"/>
      <c r="BN146" s="9"/>
      <c r="BO146" s="9"/>
      <c r="BP146" s="9"/>
      <c r="BQ146" s="9"/>
    </row>
    <row r="147" spans="1:69" s="15" customFormat="1" ht="15" customHeight="1" x14ac:dyDescent="0.15">
      <c r="A147" s="146" t="s">
        <v>98</v>
      </c>
      <c r="B147" s="2"/>
      <c r="C147" s="2"/>
      <c r="D147" s="2"/>
      <c r="E147" s="2"/>
      <c r="F147" s="2"/>
      <c r="G147" s="2"/>
      <c r="H147" s="2"/>
      <c r="I147" s="2"/>
      <c r="J147" s="2"/>
      <c r="K147" s="345">
        <f>ROUNDDOWN(K146*$AJ$4,0)</f>
        <v>8910</v>
      </c>
      <c r="L147" s="346"/>
      <c r="M147" s="347"/>
      <c r="N147" s="24" t="s">
        <v>99</v>
      </c>
      <c r="O147" s="26"/>
      <c r="P147" s="19"/>
      <c r="Q147" s="20"/>
      <c r="R147" s="13"/>
      <c r="S147" s="13"/>
      <c r="T147" s="13"/>
      <c r="U147" s="13"/>
      <c r="V147" s="13"/>
      <c r="W147" s="2"/>
      <c r="X147" s="2"/>
      <c r="Y147" s="13"/>
      <c r="Z147" s="21"/>
      <c r="AA147" s="22"/>
      <c r="AB147" s="22"/>
      <c r="AC147" s="22"/>
      <c r="AD147" s="22"/>
      <c r="AE147" s="23"/>
      <c r="AF147" s="9"/>
      <c r="AG147" s="9"/>
      <c r="AH147" s="9"/>
      <c r="AI147" s="9"/>
      <c r="AJ147" s="9"/>
      <c r="AK147" s="9"/>
      <c r="AL147" s="9"/>
      <c r="AM147" s="9"/>
      <c r="AN147" s="9"/>
      <c r="AO147" s="9"/>
      <c r="AP147" s="9"/>
      <c r="AQ147" s="9"/>
      <c r="AR147" s="9"/>
      <c r="AS147" s="9"/>
      <c r="AT147" s="9"/>
      <c r="AU147" s="9"/>
      <c r="AV147" s="9"/>
      <c r="AW147" s="9"/>
      <c r="AX147" s="9"/>
      <c r="AY147" s="9"/>
      <c r="AZ147" s="9"/>
      <c r="BA147" s="9"/>
      <c r="BB147" s="9"/>
      <c r="BC147" s="9"/>
      <c r="BD147" s="9"/>
      <c r="BE147" s="9"/>
      <c r="BF147" s="9"/>
      <c r="BG147" s="9"/>
      <c r="BH147" s="9"/>
      <c r="BI147" s="9"/>
      <c r="BJ147" s="9"/>
      <c r="BK147" s="9"/>
      <c r="BL147" s="9"/>
      <c r="BM147" s="9"/>
      <c r="BN147" s="9"/>
      <c r="BO147" s="9"/>
      <c r="BP147" s="9"/>
      <c r="BQ147" s="9"/>
    </row>
    <row r="148" spans="1:69" s="15" customFormat="1" ht="15" customHeight="1" x14ac:dyDescent="0.15">
      <c r="A148" s="146" t="s">
        <v>42</v>
      </c>
      <c r="B148" s="2"/>
      <c r="C148" s="2"/>
      <c r="D148" s="2"/>
      <c r="E148" s="2"/>
      <c r="F148" s="2"/>
      <c r="G148" s="2"/>
      <c r="H148" s="2"/>
      <c r="I148" s="2"/>
      <c r="J148" s="2"/>
      <c r="K148" s="345">
        <f>SUM(K146:M147)</f>
        <v>38610</v>
      </c>
      <c r="L148" s="346"/>
      <c r="M148" s="347"/>
      <c r="N148" s="146" t="s">
        <v>100</v>
      </c>
      <c r="O148" s="26"/>
      <c r="P148" s="19"/>
      <c r="Q148" s="20"/>
      <c r="R148" s="13"/>
      <c r="S148" s="346">
        <f>ROUNDDOWN(K148/1.1*0.1,0)</f>
        <v>3510</v>
      </c>
      <c r="T148" s="346"/>
      <c r="U148" s="346"/>
      <c r="V148" s="13"/>
      <c r="W148" s="2"/>
      <c r="X148" s="2"/>
      <c r="Y148" s="13"/>
      <c r="Z148" s="21"/>
      <c r="AA148" s="22"/>
      <c r="AB148" s="22"/>
      <c r="AC148" s="22"/>
      <c r="AD148" s="22"/>
      <c r="AE148" s="29"/>
      <c r="AF148" s="9"/>
      <c r="AG148" s="9"/>
      <c r="AH148" s="9"/>
      <c r="AI148" s="9"/>
      <c r="AJ148" s="9"/>
      <c r="AK148" s="9"/>
      <c r="AL148" s="9"/>
      <c r="AM148" s="9"/>
      <c r="AN148" s="9"/>
      <c r="AO148" s="9"/>
      <c r="AP148" s="9"/>
      <c r="AQ148" s="9"/>
      <c r="AR148" s="9"/>
      <c r="AS148" s="9"/>
      <c r="AT148" s="9"/>
      <c r="AU148" s="9"/>
      <c r="AV148" s="9"/>
      <c r="AW148" s="9"/>
      <c r="AX148" s="9"/>
      <c r="AY148" s="9"/>
      <c r="AZ148" s="9"/>
      <c r="BA148" s="9"/>
      <c r="BB148" s="9"/>
      <c r="BC148" s="9"/>
      <c r="BD148" s="9"/>
      <c r="BE148" s="9"/>
      <c r="BF148" s="9"/>
      <c r="BG148" s="9"/>
      <c r="BH148" s="9"/>
      <c r="BI148" s="9"/>
      <c r="BJ148" s="9"/>
      <c r="BK148" s="9"/>
      <c r="BL148" s="9"/>
      <c r="BM148" s="9"/>
      <c r="BN148" s="9"/>
      <c r="BO148" s="9"/>
      <c r="BP148" s="9"/>
      <c r="BQ148" s="9"/>
    </row>
    <row r="149" spans="1:69" s="15" customFormat="1" ht="15" customHeight="1" x14ac:dyDescent="0.15">
      <c r="A149" s="9"/>
      <c r="B149" s="9"/>
      <c r="C149" s="9"/>
      <c r="D149" s="9"/>
      <c r="E149" s="9"/>
      <c r="F149" s="9"/>
      <c r="G149" s="9"/>
      <c r="H149" s="9"/>
      <c r="I149" s="9"/>
      <c r="J149" s="9"/>
      <c r="K149" s="28"/>
      <c r="L149" s="28"/>
      <c r="N149" s="33"/>
      <c r="O149" s="33"/>
      <c r="P149" s="33"/>
      <c r="Q149" s="9"/>
      <c r="R149" s="9"/>
      <c r="S149" s="116"/>
      <c r="T149" s="9"/>
      <c r="U149" s="4"/>
      <c r="V149" s="116"/>
      <c r="Z149" s="30"/>
      <c r="AA149" s="30"/>
      <c r="AB149" s="30"/>
      <c r="AC149" s="30"/>
      <c r="AD149" s="30"/>
      <c r="AE149" s="30"/>
      <c r="AF149" s="9"/>
      <c r="AG149" s="9"/>
      <c r="AH149" s="9"/>
      <c r="AI149" s="9"/>
      <c r="AJ149" s="9"/>
      <c r="AK149" s="9"/>
      <c r="AL149" s="9"/>
      <c r="AM149" s="9"/>
      <c r="AN149" s="9"/>
      <c r="AO149" s="9"/>
      <c r="AP149" s="9"/>
      <c r="AQ149" s="9"/>
      <c r="AR149" s="9"/>
      <c r="AS149" s="9"/>
      <c r="AT149" s="9"/>
      <c r="AU149" s="9"/>
      <c r="AV149" s="9"/>
      <c r="AW149" s="9"/>
      <c r="AX149" s="9"/>
      <c r="AY149" s="9"/>
      <c r="AZ149" s="9"/>
      <c r="BA149" s="9"/>
      <c r="BB149" s="9"/>
      <c r="BC149" s="9"/>
      <c r="BD149" s="9"/>
      <c r="BE149" s="9"/>
      <c r="BF149" s="9"/>
      <c r="BG149" s="9"/>
      <c r="BH149" s="9"/>
      <c r="BI149" s="9"/>
      <c r="BJ149" s="9"/>
      <c r="BK149" s="9"/>
      <c r="BL149" s="9"/>
      <c r="BM149" s="9"/>
      <c r="BN149" s="9"/>
      <c r="BO149" s="9"/>
      <c r="BP149" s="9"/>
      <c r="BQ149" s="9"/>
    </row>
    <row r="150" spans="1:69" s="15" customFormat="1" ht="15" customHeight="1" outlineLevel="1" x14ac:dyDescent="0.15">
      <c r="A150" s="9" t="s">
        <v>151</v>
      </c>
      <c r="B150" s="9"/>
      <c r="C150" s="9"/>
      <c r="D150" s="9"/>
      <c r="E150" s="9"/>
      <c r="F150" s="9"/>
      <c r="G150" s="9"/>
      <c r="H150" s="360"/>
      <c r="I150" s="360"/>
      <c r="J150" s="360"/>
      <c r="K150" s="28"/>
      <c r="S150" s="116"/>
      <c r="T150" s="9"/>
      <c r="U150" s="4"/>
      <c r="V150" s="116"/>
      <c r="Z150" s="30"/>
      <c r="AA150" s="30"/>
      <c r="AB150" s="30"/>
      <c r="AC150" s="30"/>
      <c r="AD150" s="30"/>
      <c r="AE150" s="30"/>
      <c r="AF150" s="9"/>
      <c r="AG150" s="9"/>
      <c r="AH150" s="9"/>
      <c r="AI150" s="9"/>
      <c r="AJ150" s="9"/>
      <c r="AK150" s="9"/>
      <c r="AL150" s="9"/>
      <c r="AM150" s="9"/>
      <c r="AN150" s="9"/>
      <c r="AO150" s="9"/>
      <c r="AP150" s="9"/>
      <c r="AQ150" s="9"/>
      <c r="AR150" s="9"/>
      <c r="AS150" s="9"/>
      <c r="AT150" s="9"/>
      <c r="AU150" s="9"/>
      <c r="AV150" s="9"/>
      <c r="AW150" s="9"/>
      <c r="AX150" s="9"/>
      <c r="AY150" s="9"/>
      <c r="AZ150" s="9"/>
      <c r="BA150" s="9"/>
      <c r="BB150" s="9"/>
      <c r="BC150" s="9"/>
      <c r="BD150" s="9"/>
      <c r="BE150" s="9"/>
      <c r="BF150" s="9"/>
      <c r="BG150" s="9"/>
      <c r="BH150" s="9"/>
      <c r="BI150" s="9"/>
      <c r="BJ150" s="9"/>
      <c r="BK150" s="9"/>
      <c r="BL150" s="9"/>
      <c r="BM150" s="9"/>
      <c r="BN150" s="9"/>
      <c r="BO150" s="9"/>
      <c r="BP150" s="9"/>
      <c r="BQ150" s="9"/>
    </row>
    <row r="151" spans="1:69" s="15" customFormat="1" ht="15" customHeight="1" outlineLevel="1" x14ac:dyDescent="0.15">
      <c r="A151" s="9" t="s">
        <v>152</v>
      </c>
      <c r="B151" s="4"/>
      <c r="C151" s="4"/>
      <c r="D151" s="9" t="s">
        <v>153</v>
      </c>
      <c r="E151" s="9"/>
      <c r="F151" s="9"/>
      <c r="G151" s="361"/>
      <c r="H151" s="361"/>
      <c r="I151" s="361"/>
      <c r="J151" s="116" t="s">
        <v>45</v>
      </c>
      <c r="K151" s="361"/>
      <c r="L151" s="361"/>
      <c r="M151" s="361"/>
      <c r="N151" s="33"/>
      <c r="O151" s="33"/>
      <c r="P151" s="33"/>
      <c r="Q151" s="9"/>
      <c r="R151" s="9"/>
      <c r="S151" s="116"/>
      <c r="T151" s="9"/>
      <c r="U151" s="4"/>
      <c r="V151" s="116"/>
      <c r="W151" s="9"/>
      <c r="Z151" s="30"/>
      <c r="AA151" s="30"/>
      <c r="AB151" s="30"/>
      <c r="AC151" s="30"/>
      <c r="AD151" s="30"/>
      <c r="AE151" s="30"/>
      <c r="AF151" s="9"/>
      <c r="AG151" s="9"/>
      <c r="AH151" s="9"/>
      <c r="AI151" s="9"/>
      <c r="AJ151" s="9"/>
      <c r="AK151" s="9"/>
      <c r="AL151" s="9"/>
      <c r="AM151" s="9"/>
      <c r="AN151" s="9"/>
      <c r="AO151" s="9"/>
      <c r="AP151" s="9"/>
      <c r="AQ151" s="9"/>
      <c r="AR151" s="9"/>
      <c r="AS151" s="9"/>
      <c r="AT151" s="9"/>
      <c r="AU151" s="9"/>
      <c r="AV151" s="9"/>
      <c r="AW151" s="9"/>
      <c r="AX151" s="9"/>
      <c r="AY151" s="9"/>
      <c r="AZ151" s="9"/>
      <c r="BA151" s="9"/>
      <c r="BB151" s="9"/>
      <c r="BC151" s="9"/>
      <c r="BD151" s="9"/>
      <c r="BE151" s="9"/>
      <c r="BF151" s="9"/>
      <c r="BG151" s="9"/>
      <c r="BH151" s="9"/>
      <c r="BI151" s="9"/>
      <c r="BJ151" s="9"/>
      <c r="BK151" s="9"/>
      <c r="BL151" s="9"/>
      <c r="BM151" s="9"/>
      <c r="BN151" s="9"/>
      <c r="BO151" s="9"/>
      <c r="BP151" s="9"/>
      <c r="BQ151" s="9"/>
    </row>
    <row r="152" spans="1:69" s="15" customFormat="1" ht="15" customHeight="1" outlineLevel="1" x14ac:dyDescent="0.15">
      <c r="A152" s="355" t="s">
        <v>0</v>
      </c>
      <c r="B152" s="356"/>
      <c r="C152" s="356"/>
      <c r="D152" s="356"/>
      <c r="E152" s="356"/>
      <c r="F152" s="356"/>
      <c r="G152" s="356"/>
      <c r="H152" s="356"/>
      <c r="I152" s="356"/>
      <c r="J152" s="356"/>
      <c r="K152" s="355" t="s">
        <v>79</v>
      </c>
      <c r="L152" s="356"/>
      <c r="M152" s="357"/>
      <c r="N152" s="355" t="s">
        <v>46</v>
      </c>
      <c r="O152" s="356"/>
      <c r="P152" s="356"/>
      <c r="Q152" s="356"/>
      <c r="R152" s="356"/>
      <c r="S152" s="356"/>
      <c r="T152" s="356"/>
      <c r="U152" s="356"/>
      <c r="V152" s="356"/>
      <c r="W152" s="356"/>
      <c r="X152" s="356"/>
      <c r="Y152" s="356"/>
      <c r="Z152" s="349" t="s">
        <v>80</v>
      </c>
      <c r="AA152" s="350"/>
      <c r="AB152" s="350"/>
      <c r="AC152" s="350"/>
      <c r="AD152" s="350"/>
      <c r="AE152" s="351"/>
      <c r="AF152" s="9"/>
      <c r="AG152" s="9"/>
      <c r="AH152" s="9"/>
      <c r="AI152" s="9"/>
      <c r="AJ152" s="9"/>
      <c r="AK152" s="9"/>
      <c r="AL152" s="9"/>
      <c r="AM152" s="9"/>
      <c r="AN152" s="9"/>
      <c r="AO152" s="9"/>
      <c r="AP152" s="9"/>
      <c r="AQ152" s="9"/>
      <c r="AR152" s="9"/>
      <c r="AS152" s="9"/>
      <c r="AT152" s="9"/>
      <c r="AU152" s="9"/>
      <c r="AV152" s="9"/>
      <c r="AW152" s="9"/>
      <c r="AX152" s="9"/>
      <c r="AY152" s="9"/>
      <c r="AZ152" s="9"/>
      <c r="BA152" s="9"/>
      <c r="BB152" s="9"/>
      <c r="BC152" s="9"/>
      <c r="BD152" s="9"/>
      <c r="BE152" s="9"/>
      <c r="BF152" s="9"/>
      <c r="BG152" s="9"/>
      <c r="BH152" s="9"/>
      <c r="BI152" s="9"/>
      <c r="BJ152" s="9"/>
      <c r="BK152" s="9"/>
      <c r="BL152" s="9"/>
      <c r="BM152" s="9"/>
      <c r="BN152" s="9"/>
      <c r="BO152" s="9"/>
      <c r="BP152" s="9"/>
      <c r="BQ152" s="9"/>
    </row>
    <row r="153" spans="1:69" s="15" customFormat="1" ht="15" customHeight="1" outlineLevel="1" x14ac:dyDescent="0.15">
      <c r="A153" s="352" t="s">
        <v>81</v>
      </c>
      <c r="B153" s="151" t="s">
        <v>82</v>
      </c>
      <c r="C153" s="353" t="s">
        <v>154</v>
      </c>
      <c r="D153" s="353"/>
      <c r="E153" s="353"/>
      <c r="F153" s="353"/>
      <c r="G153" s="353"/>
      <c r="H153" s="353"/>
      <c r="I153" s="353"/>
      <c r="J153" s="354"/>
      <c r="K153" s="345">
        <f t="shared" ref="K153" si="23">ROUNDDOWN(N153*R153*110/100,0)</f>
        <v>11000</v>
      </c>
      <c r="L153" s="346"/>
      <c r="M153" s="347"/>
      <c r="N153" s="345">
        <v>10000</v>
      </c>
      <c r="O153" s="346"/>
      <c r="P153" s="346"/>
      <c r="Q153" s="114" t="s">
        <v>2</v>
      </c>
      <c r="R153" s="22">
        <v>1</v>
      </c>
      <c r="S153" s="43" t="s">
        <v>155</v>
      </c>
      <c r="T153" s="43"/>
      <c r="U153" s="348" t="str">
        <f>"＋消費税相当額"</f>
        <v>＋消費税相当額</v>
      </c>
      <c r="V153" s="348"/>
      <c r="W153" s="348"/>
      <c r="X153" s="42"/>
      <c r="Y153" s="42"/>
      <c r="Z153" s="158"/>
      <c r="AA153" s="42"/>
      <c r="AB153" s="42"/>
      <c r="AC153" s="42"/>
      <c r="AD153" s="42"/>
      <c r="AE153" s="159"/>
      <c r="AF153" s="9"/>
      <c r="AG153" s="9"/>
      <c r="AH153" s="9"/>
      <c r="AI153" s="9"/>
      <c r="AJ153" s="9"/>
      <c r="AK153" s="9"/>
      <c r="AL153" s="9"/>
      <c r="AM153" s="9"/>
      <c r="AN153" s="9"/>
      <c r="AO153" s="9"/>
      <c r="AP153" s="9"/>
      <c r="AQ153" s="9"/>
      <c r="AR153" s="9"/>
      <c r="AS153" s="9"/>
      <c r="AT153" s="9"/>
      <c r="AU153" s="9"/>
      <c r="AV153" s="9"/>
      <c r="AW153" s="9"/>
      <c r="AX153" s="9"/>
      <c r="AY153" s="9"/>
      <c r="AZ153" s="9"/>
      <c r="BA153" s="9"/>
      <c r="BB153" s="9"/>
      <c r="BC153" s="9"/>
      <c r="BD153" s="9"/>
      <c r="BE153" s="9"/>
      <c r="BF153" s="9"/>
      <c r="BG153" s="9"/>
      <c r="BH153" s="9"/>
      <c r="BI153" s="9"/>
      <c r="BJ153" s="9"/>
      <c r="BK153" s="9"/>
      <c r="BL153" s="9"/>
      <c r="BM153" s="9"/>
      <c r="BN153" s="9"/>
      <c r="BO153" s="9"/>
      <c r="BP153" s="9"/>
      <c r="BQ153" s="9"/>
    </row>
    <row r="154" spans="1:69" s="15" customFormat="1" ht="15" customHeight="1" outlineLevel="1" x14ac:dyDescent="0.15">
      <c r="A154" s="352"/>
      <c r="B154" s="151" t="s">
        <v>85</v>
      </c>
      <c r="C154" s="353" t="s">
        <v>33</v>
      </c>
      <c r="D154" s="353"/>
      <c r="E154" s="353"/>
      <c r="F154" s="353"/>
      <c r="G154" s="353"/>
      <c r="H154" s="353"/>
      <c r="I154" s="353"/>
      <c r="J154" s="354"/>
      <c r="K154" s="345">
        <f>ROUNDDOWN(K153*$AJ$3,0)</f>
        <v>2200</v>
      </c>
      <c r="L154" s="346"/>
      <c r="M154" s="347"/>
      <c r="N154" s="24" t="s">
        <v>139</v>
      </c>
      <c r="O154" s="19"/>
      <c r="P154" s="19"/>
      <c r="Q154" s="20"/>
      <c r="R154" s="13"/>
      <c r="S154" s="115"/>
      <c r="T154" s="13"/>
      <c r="U154" s="13"/>
      <c r="V154" s="13"/>
      <c r="W154" s="2"/>
      <c r="X154" s="2"/>
      <c r="Y154" s="2"/>
      <c r="Z154" s="21"/>
      <c r="AA154" s="22"/>
      <c r="AB154" s="22"/>
      <c r="AC154" s="22"/>
      <c r="AD154" s="22"/>
      <c r="AE154" s="23"/>
      <c r="AF154" s="9"/>
      <c r="AG154" s="9"/>
      <c r="AH154" s="9"/>
      <c r="AI154" s="9"/>
      <c r="AJ154" s="9"/>
      <c r="AK154" s="9"/>
      <c r="AL154" s="9"/>
      <c r="AM154" s="9"/>
      <c r="AN154" s="9"/>
      <c r="AO154" s="9"/>
      <c r="AP154" s="9"/>
      <c r="AQ154" s="9"/>
      <c r="AR154" s="9"/>
      <c r="AS154" s="9"/>
      <c r="AT154" s="9"/>
      <c r="AU154" s="9"/>
      <c r="AV154" s="9"/>
      <c r="AW154" s="9"/>
      <c r="AX154" s="9"/>
      <c r="AY154" s="9"/>
      <c r="AZ154" s="9"/>
      <c r="BA154" s="9"/>
      <c r="BB154" s="9"/>
      <c r="BC154" s="9"/>
      <c r="BD154" s="9"/>
      <c r="BE154" s="9"/>
      <c r="BF154" s="9"/>
      <c r="BG154" s="9"/>
      <c r="BH154" s="9"/>
      <c r="BI154" s="9"/>
      <c r="BJ154" s="9"/>
      <c r="BK154" s="9"/>
      <c r="BL154" s="9"/>
      <c r="BM154" s="9"/>
      <c r="BN154" s="9"/>
      <c r="BO154" s="9"/>
      <c r="BP154" s="9"/>
      <c r="BQ154" s="9"/>
    </row>
    <row r="155" spans="1:69" s="15" customFormat="1" ht="15" customHeight="1" outlineLevel="1" x14ac:dyDescent="0.15">
      <c r="A155" s="352"/>
      <c r="B155" s="2" t="s">
        <v>96</v>
      </c>
      <c r="C155" s="2"/>
      <c r="D155" s="2"/>
      <c r="E155" s="2"/>
      <c r="F155" s="2"/>
      <c r="G155" s="2"/>
      <c r="H155" s="2"/>
      <c r="I155" s="2"/>
      <c r="J155" s="42"/>
      <c r="K155" s="345">
        <f>SUM(K153:M154)</f>
        <v>13200</v>
      </c>
      <c r="L155" s="346"/>
      <c r="M155" s="347"/>
      <c r="N155" s="24" t="s">
        <v>135</v>
      </c>
      <c r="O155" s="19"/>
      <c r="P155" s="19"/>
      <c r="Q155" s="20"/>
      <c r="R155" s="13"/>
      <c r="S155" s="13"/>
      <c r="T155" s="13"/>
      <c r="U155" s="13"/>
      <c r="V155" s="13"/>
      <c r="W155" s="2"/>
      <c r="X155" s="2"/>
      <c r="Y155" s="2"/>
      <c r="Z155" s="21"/>
      <c r="AA155" s="22"/>
      <c r="AB155" s="22"/>
      <c r="AC155" s="22"/>
      <c r="AD155" s="22"/>
      <c r="AE155" s="23"/>
      <c r="AF155" s="9"/>
      <c r="AG155" s="9"/>
      <c r="AH155" s="9"/>
      <c r="AI155" s="9"/>
      <c r="AJ155" s="9"/>
      <c r="AK155" s="9"/>
      <c r="AL155" s="9"/>
      <c r="AM155" s="9"/>
      <c r="AN155" s="9"/>
      <c r="AO155" s="9"/>
      <c r="AP155" s="9"/>
      <c r="AQ155" s="9"/>
      <c r="AR155" s="9"/>
      <c r="AS155" s="9"/>
      <c r="AT155" s="9"/>
      <c r="AU155" s="9"/>
      <c r="AV155" s="9"/>
      <c r="AW155" s="9"/>
      <c r="AX155" s="9"/>
      <c r="AY155" s="9"/>
      <c r="AZ155" s="9"/>
      <c r="BA155" s="9"/>
      <c r="BB155" s="9"/>
      <c r="BC155" s="9"/>
      <c r="BD155" s="9"/>
      <c r="BE155" s="9"/>
      <c r="BF155" s="9"/>
      <c r="BG155" s="9"/>
      <c r="BH155" s="9"/>
      <c r="BI155" s="9"/>
      <c r="BJ155" s="9"/>
      <c r="BK155" s="9"/>
      <c r="BL155" s="9"/>
      <c r="BM155" s="9"/>
      <c r="BN155" s="9"/>
      <c r="BO155" s="9"/>
      <c r="BP155" s="9"/>
      <c r="BQ155" s="9"/>
    </row>
    <row r="156" spans="1:69" s="15" customFormat="1" ht="15" customHeight="1" outlineLevel="1" x14ac:dyDescent="0.15">
      <c r="A156" s="146" t="s">
        <v>98</v>
      </c>
      <c r="B156" s="2"/>
      <c r="C156" s="2"/>
      <c r="D156" s="2"/>
      <c r="E156" s="2"/>
      <c r="F156" s="2"/>
      <c r="G156" s="2"/>
      <c r="H156" s="2"/>
      <c r="I156" s="2"/>
      <c r="J156" s="42"/>
      <c r="K156" s="345">
        <f>ROUNDDOWN(K155*$AJ$4,0)</f>
        <v>3960</v>
      </c>
      <c r="L156" s="346"/>
      <c r="M156" s="347"/>
      <c r="N156" s="24" t="s">
        <v>99</v>
      </c>
      <c r="O156" s="26"/>
      <c r="P156" s="19"/>
      <c r="Q156" s="20"/>
      <c r="R156" s="13"/>
      <c r="S156" s="13"/>
      <c r="T156" s="13"/>
      <c r="U156" s="13"/>
      <c r="V156" s="13"/>
      <c r="W156" s="2"/>
      <c r="X156" s="2"/>
      <c r="Y156" s="2"/>
      <c r="Z156" s="21"/>
      <c r="AA156" s="22"/>
      <c r="AB156" s="22"/>
      <c r="AC156" s="22"/>
      <c r="AD156" s="22"/>
      <c r="AE156" s="23"/>
      <c r="AF156" s="9"/>
      <c r="AG156" s="9"/>
      <c r="AH156" s="9"/>
      <c r="AI156" s="9"/>
      <c r="AJ156" s="9"/>
      <c r="AK156" s="9"/>
      <c r="AL156" s="9"/>
      <c r="AM156" s="9"/>
      <c r="AN156" s="9"/>
      <c r="AO156" s="9"/>
      <c r="AP156" s="9"/>
      <c r="AQ156" s="9"/>
      <c r="AR156" s="9"/>
      <c r="AS156" s="9"/>
      <c r="AT156" s="9"/>
      <c r="AU156" s="9"/>
      <c r="AV156" s="9"/>
      <c r="AW156" s="9"/>
      <c r="AX156" s="9"/>
      <c r="AY156" s="9"/>
      <c r="AZ156" s="9"/>
      <c r="BA156" s="9"/>
      <c r="BB156" s="9"/>
      <c r="BC156" s="9"/>
      <c r="BD156" s="9"/>
      <c r="BE156" s="9"/>
      <c r="BF156" s="9"/>
      <c r="BG156" s="9"/>
      <c r="BH156" s="9"/>
      <c r="BI156" s="9"/>
      <c r="BJ156" s="9"/>
      <c r="BK156" s="9"/>
      <c r="BL156" s="9"/>
      <c r="BM156" s="9"/>
      <c r="BN156" s="9"/>
      <c r="BO156" s="9"/>
      <c r="BP156" s="9"/>
      <c r="BQ156" s="9"/>
    </row>
    <row r="157" spans="1:69" s="15" customFormat="1" ht="15" customHeight="1" outlineLevel="1" x14ac:dyDescent="0.15">
      <c r="A157" s="146" t="s">
        <v>106</v>
      </c>
      <c r="B157" s="2"/>
      <c r="C157" s="2"/>
      <c r="D157" s="2"/>
      <c r="E157" s="2"/>
      <c r="F157" s="2"/>
      <c r="G157" s="2"/>
      <c r="H157" s="2"/>
      <c r="I157" s="2"/>
      <c r="J157" s="42"/>
      <c r="K157" s="345">
        <f>SUM(K155:M156)</f>
        <v>17160</v>
      </c>
      <c r="L157" s="346"/>
      <c r="M157" s="347"/>
      <c r="N157" s="146" t="s">
        <v>100</v>
      </c>
      <c r="O157" s="26"/>
      <c r="P157" s="19"/>
      <c r="Q157" s="20"/>
      <c r="R157" s="13"/>
      <c r="S157" s="346">
        <f>ROUNDDOWN(K157/1.1*0.1,0)</f>
        <v>1560</v>
      </c>
      <c r="T157" s="346"/>
      <c r="U157" s="346"/>
      <c r="V157" s="13"/>
      <c r="W157" s="2"/>
      <c r="X157" s="2"/>
      <c r="Y157" s="2"/>
      <c r="Z157" s="21"/>
      <c r="AA157" s="22"/>
      <c r="AB157" s="22"/>
      <c r="AC157" s="22"/>
      <c r="AD157" s="22"/>
      <c r="AE157" s="29"/>
      <c r="AF157" s="9"/>
      <c r="AG157" s="9"/>
      <c r="AH157" s="9"/>
      <c r="AI157" s="9"/>
      <c r="AJ157" s="9"/>
      <c r="AK157" s="9"/>
      <c r="AL157" s="9"/>
      <c r="AM157" s="9"/>
      <c r="AN157" s="9"/>
      <c r="AO157" s="9"/>
      <c r="AP157" s="9"/>
      <c r="AQ157" s="9"/>
      <c r="AR157" s="9"/>
      <c r="AS157" s="9"/>
      <c r="AT157" s="9"/>
      <c r="AU157" s="9"/>
      <c r="AV157" s="9"/>
      <c r="AW157" s="9"/>
      <c r="AX157" s="9"/>
      <c r="AY157" s="9"/>
      <c r="AZ157" s="9"/>
      <c r="BA157" s="9"/>
      <c r="BB157" s="9"/>
      <c r="BC157" s="9"/>
      <c r="BD157" s="9"/>
      <c r="BE157" s="9"/>
      <c r="BF157" s="9"/>
      <c r="BG157" s="9"/>
      <c r="BH157" s="9"/>
      <c r="BI157" s="9"/>
      <c r="BJ157" s="9"/>
      <c r="BK157" s="9"/>
      <c r="BL157" s="9"/>
      <c r="BM157" s="9"/>
      <c r="BN157" s="9"/>
      <c r="BO157" s="9"/>
      <c r="BP157" s="9"/>
      <c r="BQ157" s="9"/>
    </row>
    <row r="158" spans="1:69" s="15" customFormat="1" ht="15" customHeight="1" outlineLevel="1" x14ac:dyDescent="0.15">
      <c r="A158" s="358" t="s">
        <v>42</v>
      </c>
      <c r="B158" s="359"/>
      <c r="C158" s="359"/>
      <c r="D158" s="359"/>
      <c r="E158" s="359"/>
      <c r="F158" s="359"/>
      <c r="G158" s="359"/>
      <c r="H158" s="359"/>
      <c r="I158" s="359"/>
      <c r="J158" s="359"/>
      <c r="K158" s="345">
        <f>IF(N158="",0,K157*N158)</f>
        <v>0</v>
      </c>
      <c r="L158" s="346"/>
      <c r="M158" s="347"/>
      <c r="N158" s="25">
        <f>IFERROR(IF($H$150="利用あり",DATEDIF(EOMONTH(G151,-1),EOMONTH(K151,0)+1,"M"),0),"")</f>
        <v>0</v>
      </c>
      <c r="O158" s="26" t="s">
        <v>156</v>
      </c>
      <c r="P158" s="19"/>
      <c r="Q158" s="2"/>
      <c r="R158" s="42"/>
      <c r="S158" s="348" t="s">
        <v>100</v>
      </c>
      <c r="T158" s="348"/>
      <c r="U158" s="348"/>
      <c r="V158" s="348"/>
      <c r="W158" s="346">
        <f>ROUNDDOWN(K158/1.1*0.1,0)</f>
        <v>0</v>
      </c>
      <c r="X158" s="346"/>
      <c r="Y158" s="346"/>
      <c r="Z158" s="158"/>
      <c r="AA158" s="42"/>
      <c r="AB158" s="42"/>
      <c r="AC158" s="42"/>
      <c r="AD158" s="42"/>
      <c r="AE158" s="159"/>
      <c r="AF158" s="9"/>
      <c r="AG158" s="9"/>
      <c r="AH158" s="9"/>
      <c r="AI158" s="9"/>
      <c r="AJ158" s="9"/>
      <c r="AK158" s="9"/>
      <c r="AL158" s="9"/>
      <c r="AM158" s="9"/>
      <c r="AN158" s="9"/>
      <c r="AO158" s="9"/>
      <c r="AP158" s="9"/>
      <c r="AQ158" s="9"/>
      <c r="AR158" s="9"/>
      <c r="AS158" s="9"/>
      <c r="AT158" s="9"/>
      <c r="AU158" s="9"/>
      <c r="AV158" s="9"/>
      <c r="AW158" s="9"/>
      <c r="AX158" s="9"/>
      <c r="AY158" s="9"/>
      <c r="AZ158" s="9"/>
      <c r="BA158" s="9"/>
      <c r="BB158" s="9"/>
      <c r="BC158" s="9"/>
      <c r="BD158" s="9"/>
      <c r="BE158" s="9"/>
      <c r="BF158" s="9"/>
      <c r="BG158" s="9"/>
      <c r="BH158" s="9"/>
      <c r="BI158" s="9"/>
      <c r="BJ158" s="9"/>
      <c r="BK158" s="9"/>
      <c r="BL158" s="9"/>
      <c r="BM158" s="9"/>
      <c r="BN158" s="9"/>
      <c r="BO158" s="9"/>
      <c r="BP158" s="9"/>
      <c r="BQ158" s="9"/>
    </row>
    <row r="159" spans="1:69" s="15" customFormat="1" ht="15" customHeight="1" outlineLevel="1" x14ac:dyDescent="0.15">
      <c r="A159" s="9" t="s">
        <v>157</v>
      </c>
      <c r="B159" s="116"/>
      <c r="C159" s="116"/>
      <c r="D159" s="116"/>
      <c r="E159" s="116"/>
      <c r="F159" s="116"/>
      <c r="G159" s="116"/>
      <c r="H159" s="116"/>
      <c r="I159" s="116"/>
      <c r="J159" s="116"/>
      <c r="K159" s="28"/>
      <c r="L159" s="28"/>
      <c r="N159" s="33"/>
      <c r="O159" s="33"/>
      <c r="P159" s="33"/>
      <c r="Q159" s="9"/>
      <c r="R159" s="30"/>
      <c r="S159" s="44"/>
      <c r="T159" s="4"/>
      <c r="U159" s="4"/>
      <c r="W159" s="9"/>
      <c r="AA159" s="30"/>
      <c r="AB159" s="30"/>
      <c r="AC159" s="30"/>
      <c r="AD159" s="30"/>
      <c r="AE159" s="30"/>
      <c r="AF159" s="9"/>
      <c r="AG159" s="9"/>
      <c r="AH159" s="9"/>
      <c r="AI159" s="9"/>
      <c r="AJ159" s="9"/>
      <c r="AK159" s="9"/>
      <c r="AL159" s="9"/>
      <c r="AM159" s="9"/>
      <c r="AN159" s="9"/>
      <c r="AO159" s="9"/>
      <c r="AP159" s="9"/>
      <c r="AQ159" s="9"/>
      <c r="AR159" s="9"/>
      <c r="AS159" s="9"/>
      <c r="AT159" s="9"/>
      <c r="AU159" s="9"/>
      <c r="AV159" s="9"/>
      <c r="AW159" s="9"/>
      <c r="AX159" s="9"/>
      <c r="AY159" s="9"/>
      <c r="AZ159" s="9"/>
      <c r="BA159" s="9"/>
      <c r="BB159" s="9"/>
      <c r="BC159" s="9"/>
      <c r="BD159" s="9"/>
      <c r="BE159" s="9"/>
      <c r="BF159" s="9"/>
      <c r="BG159" s="9"/>
      <c r="BH159" s="9"/>
      <c r="BI159" s="9"/>
      <c r="BJ159" s="9"/>
      <c r="BK159" s="9"/>
      <c r="BL159" s="9"/>
      <c r="BM159" s="9"/>
      <c r="BN159" s="9"/>
      <c r="BO159" s="9"/>
      <c r="BP159" s="9"/>
      <c r="BQ159" s="9"/>
    </row>
    <row r="160" spans="1:69" s="15" customFormat="1" ht="15" customHeight="1" outlineLevel="1" x14ac:dyDescent="0.15">
      <c r="A160" s="355" t="s">
        <v>0</v>
      </c>
      <c r="B160" s="356"/>
      <c r="C160" s="356"/>
      <c r="D160" s="356"/>
      <c r="E160" s="356"/>
      <c r="F160" s="356"/>
      <c r="G160" s="356"/>
      <c r="H160" s="356"/>
      <c r="I160" s="356"/>
      <c r="J160" s="356"/>
      <c r="K160" s="355" t="s">
        <v>79</v>
      </c>
      <c r="L160" s="356"/>
      <c r="M160" s="357"/>
      <c r="N160" s="355" t="s">
        <v>46</v>
      </c>
      <c r="O160" s="356"/>
      <c r="P160" s="356"/>
      <c r="Q160" s="356"/>
      <c r="R160" s="356"/>
      <c r="S160" s="356"/>
      <c r="T160" s="356"/>
      <c r="U160" s="356"/>
      <c r="V160" s="356"/>
      <c r="W160" s="356"/>
      <c r="X160" s="356"/>
      <c r="Y160" s="356"/>
      <c r="Z160" s="349" t="s">
        <v>80</v>
      </c>
      <c r="AA160" s="350"/>
      <c r="AB160" s="350"/>
      <c r="AC160" s="350"/>
      <c r="AD160" s="350"/>
      <c r="AE160" s="351"/>
      <c r="AF160" s="9"/>
      <c r="AG160" s="9"/>
      <c r="AH160" s="9"/>
      <c r="AI160" s="9"/>
      <c r="AJ160" s="9"/>
      <c r="AK160" s="9"/>
      <c r="AL160" s="9"/>
      <c r="AM160" s="9"/>
      <c r="AN160" s="9"/>
      <c r="AO160" s="9"/>
      <c r="AP160" s="9"/>
      <c r="AQ160" s="9"/>
      <c r="AR160" s="9"/>
      <c r="AS160" s="9"/>
      <c r="AT160" s="9"/>
      <c r="AU160" s="9"/>
      <c r="AV160" s="9"/>
      <c r="AW160" s="9"/>
      <c r="AX160" s="9"/>
      <c r="AY160" s="9"/>
      <c r="AZ160" s="9"/>
      <c r="BA160" s="9"/>
      <c r="BB160" s="9"/>
      <c r="BC160" s="9"/>
      <c r="BD160" s="9"/>
      <c r="BE160" s="9"/>
      <c r="BF160" s="9"/>
      <c r="BG160" s="9"/>
      <c r="BH160" s="9"/>
      <c r="BI160" s="9"/>
      <c r="BJ160" s="9"/>
      <c r="BK160" s="9"/>
      <c r="BL160" s="9"/>
      <c r="BM160" s="9"/>
      <c r="BN160" s="9"/>
      <c r="BO160" s="9"/>
      <c r="BP160" s="9"/>
      <c r="BQ160" s="9"/>
    </row>
    <row r="161" spans="1:69" s="15" customFormat="1" ht="15" customHeight="1" outlineLevel="1" x14ac:dyDescent="0.15">
      <c r="A161" s="352" t="s">
        <v>81</v>
      </c>
      <c r="B161" s="151" t="s">
        <v>82</v>
      </c>
      <c r="C161" s="353" t="s">
        <v>154</v>
      </c>
      <c r="D161" s="353"/>
      <c r="E161" s="353"/>
      <c r="F161" s="353"/>
      <c r="G161" s="353"/>
      <c r="H161" s="353"/>
      <c r="I161" s="353"/>
      <c r="J161" s="354"/>
      <c r="K161" s="345">
        <f t="shared" ref="K161" si="24">ROUNDDOWN(N161*R161*110/100,0)</f>
        <v>0</v>
      </c>
      <c r="L161" s="346"/>
      <c r="M161" s="347"/>
      <c r="N161" s="346">
        <f>N153*12</f>
        <v>120000</v>
      </c>
      <c r="O161" s="346"/>
      <c r="P161" s="346"/>
      <c r="Q161" s="114" t="s">
        <v>2</v>
      </c>
      <c r="R161" s="22">
        <f>IF($H$150="利用あり",1,0)</f>
        <v>0</v>
      </c>
      <c r="S161" s="45" t="s">
        <v>40</v>
      </c>
      <c r="T161" s="348" t="str">
        <f t="shared" ref="T161" si="25">"＋消費税相当額"</f>
        <v>＋消費税相当額</v>
      </c>
      <c r="U161" s="348"/>
      <c r="V161" s="348"/>
      <c r="W161" s="42"/>
      <c r="X161" s="42"/>
      <c r="Y161" s="42"/>
      <c r="Z161" s="21"/>
      <c r="AA161" s="22"/>
      <c r="AB161" s="22"/>
      <c r="AC161" s="22"/>
      <c r="AD161" s="22"/>
      <c r="AE161" s="23"/>
      <c r="AF161" s="9"/>
      <c r="AG161" s="9"/>
      <c r="AH161" s="9"/>
      <c r="AI161" s="9"/>
      <c r="AJ161" s="9"/>
      <c r="AK161" s="9"/>
      <c r="AL161" s="9"/>
      <c r="AM161" s="9"/>
      <c r="AN161" s="9"/>
      <c r="AO161" s="9"/>
      <c r="AP161" s="9"/>
      <c r="AQ161" s="9"/>
      <c r="AR161" s="9"/>
      <c r="AS161" s="9"/>
      <c r="AT161" s="9"/>
      <c r="AU161" s="9"/>
      <c r="AV161" s="9"/>
      <c r="AW161" s="9"/>
      <c r="AX161" s="9"/>
      <c r="AY161" s="9"/>
      <c r="AZ161" s="9"/>
      <c r="BA161" s="9"/>
      <c r="BB161" s="9"/>
      <c r="BC161" s="9"/>
      <c r="BD161" s="9"/>
      <c r="BE161" s="9"/>
      <c r="BF161" s="9"/>
      <c r="BG161" s="9"/>
      <c r="BH161" s="9"/>
      <c r="BI161" s="9"/>
      <c r="BJ161" s="9"/>
      <c r="BK161" s="9"/>
      <c r="BL161" s="9"/>
      <c r="BM161" s="9"/>
      <c r="BN161" s="9"/>
      <c r="BO161" s="9"/>
      <c r="BP161" s="9"/>
      <c r="BQ161" s="9"/>
    </row>
    <row r="162" spans="1:69" s="15" customFormat="1" ht="15" customHeight="1" outlineLevel="1" x14ac:dyDescent="0.15">
      <c r="A162" s="352"/>
      <c r="B162" s="151" t="s">
        <v>85</v>
      </c>
      <c r="C162" s="353" t="s">
        <v>33</v>
      </c>
      <c r="D162" s="353"/>
      <c r="E162" s="353"/>
      <c r="F162" s="353"/>
      <c r="G162" s="353"/>
      <c r="H162" s="353"/>
      <c r="I162" s="353"/>
      <c r="J162" s="354"/>
      <c r="K162" s="345">
        <f>ROUNDDOWN(K161*$AJ$3,0)</f>
        <v>0</v>
      </c>
      <c r="L162" s="346"/>
      <c r="M162" s="347"/>
      <c r="N162" s="24" t="s">
        <v>139</v>
      </c>
      <c r="O162" s="19"/>
      <c r="P162" s="19"/>
      <c r="Q162" s="20"/>
      <c r="R162" s="13"/>
      <c r="S162" s="115"/>
      <c r="T162" s="13"/>
      <c r="U162" s="13"/>
      <c r="V162" s="13"/>
      <c r="W162" s="2"/>
      <c r="X162" s="2"/>
      <c r="Y162" s="2"/>
      <c r="Z162" s="21"/>
      <c r="AA162" s="22"/>
      <c r="AB162" s="22"/>
      <c r="AC162" s="22"/>
      <c r="AD162" s="22"/>
      <c r="AE162" s="23"/>
      <c r="AF162" s="9"/>
      <c r="AG162" s="9"/>
      <c r="AH162" s="9"/>
      <c r="AI162" s="9"/>
      <c r="AJ162" s="9"/>
      <c r="AK162" s="9"/>
      <c r="AL162" s="9"/>
      <c r="AM162" s="9"/>
      <c r="AN162" s="9"/>
      <c r="AO162" s="9"/>
      <c r="AP162" s="9"/>
      <c r="AQ162" s="9"/>
      <c r="AR162" s="9"/>
      <c r="AS162" s="9"/>
      <c r="AT162" s="9"/>
      <c r="AU162" s="9"/>
      <c r="AV162" s="9"/>
      <c r="AW162" s="9"/>
      <c r="AX162" s="9"/>
      <c r="AY162" s="9"/>
      <c r="AZ162" s="9"/>
      <c r="BA162" s="9"/>
      <c r="BB162" s="9"/>
      <c r="BC162" s="9"/>
      <c r="BD162" s="9"/>
      <c r="BE162" s="9"/>
      <c r="BF162" s="9"/>
      <c r="BG162" s="9"/>
      <c r="BH162" s="9"/>
      <c r="BI162" s="9"/>
      <c r="BJ162" s="9"/>
      <c r="BK162" s="9"/>
      <c r="BL162" s="9"/>
      <c r="BM162" s="9"/>
      <c r="BN162" s="9"/>
      <c r="BO162" s="9"/>
      <c r="BP162" s="9"/>
      <c r="BQ162" s="9"/>
    </row>
    <row r="163" spans="1:69" s="15" customFormat="1" ht="15" customHeight="1" outlineLevel="1" x14ac:dyDescent="0.15">
      <c r="A163" s="352"/>
      <c r="B163" s="2" t="s">
        <v>96</v>
      </c>
      <c r="C163" s="2"/>
      <c r="D163" s="2"/>
      <c r="E163" s="2"/>
      <c r="F163" s="2"/>
      <c r="G163" s="2"/>
      <c r="H163" s="2"/>
      <c r="I163" s="2"/>
      <c r="J163" s="42"/>
      <c r="K163" s="345">
        <f>SUM(K161:M162)</f>
        <v>0</v>
      </c>
      <c r="L163" s="346"/>
      <c r="M163" s="347"/>
      <c r="N163" s="24" t="s">
        <v>135</v>
      </c>
      <c r="O163" s="19"/>
      <c r="P163" s="19"/>
      <c r="Q163" s="20"/>
      <c r="R163" s="13"/>
      <c r="S163" s="13"/>
      <c r="T163" s="13"/>
      <c r="U163" s="13"/>
      <c r="V163" s="13"/>
      <c r="W163" s="2"/>
      <c r="X163" s="2"/>
      <c r="Y163" s="2"/>
      <c r="Z163" s="21"/>
      <c r="AA163" s="22"/>
      <c r="AB163" s="22"/>
      <c r="AC163" s="22"/>
      <c r="AD163" s="22"/>
      <c r="AE163" s="23"/>
      <c r="AF163" s="9"/>
      <c r="AG163" s="9"/>
      <c r="AH163" s="9"/>
      <c r="AI163" s="9"/>
      <c r="AJ163" s="9"/>
      <c r="AK163" s="9"/>
      <c r="AL163" s="9"/>
      <c r="AM163" s="9"/>
      <c r="AN163" s="9"/>
      <c r="AO163" s="9"/>
      <c r="AP163" s="9"/>
      <c r="AQ163" s="9"/>
      <c r="AR163" s="9"/>
      <c r="AS163" s="9"/>
      <c r="AT163" s="9"/>
      <c r="AU163" s="9"/>
      <c r="AV163" s="9"/>
      <c r="AW163" s="9"/>
      <c r="AX163" s="9"/>
      <c r="AY163" s="9"/>
      <c r="AZ163" s="9"/>
      <c r="BA163" s="9"/>
      <c r="BB163" s="9"/>
      <c r="BC163" s="9"/>
      <c r="BD163" s="9"/>
      <c r="BE163" s="9"/>
      <c r="BF163" s="9"/>
      <c r="BG163" s="9"/>
      <c r="BH163" s="9"/>
      <c r="BI163" s="9"/>
      <c r="BJ163" s="9"/>
      <c r="BK163" s="9"/>
      <c r="BL163" s="9"/>
      <c r="BM163" s="9"/>
      <c r="BN163" s="9"/>
      <c r="BO163" s="9"/>
      <c r="BP163" s="9"/>
      <c r="BQ163" s="9"/>
    </row>
    <row r="164" spans="1:69" s="15" customFormat="1" ht="15" customHeight="1" outlineLevel="1" x14ac:dyDescent="0.15">
      <c r="A164" s="146" t="s">
        <v>98</v>
      </c>
      <c r="B164" s="2"/>
      <c r="C164" s="2"/>
      <c r="D164" s="2"/>
      <c r="E164" s="2"/>
      <c r="F164" s="2"/>
      <c r="G164" s="2"/>
      <c r="H164" s="2"/>
      <c r="I164" s="2"/>
      <c r="J164" s="42"/>
      <c r="K164" s="345">
        <f>ROUNDDOWN(K163*$AJ$4,0)</f>
        <v>0</v>
      </c>
      <c r="L164" s="346"/>
      <c r="M164" s="347"/>
      <c r="N164" s="24" t="s">
        <v>99</v>
      </c>
      <c r="O164" s="26"/>
      <c r="P164" s="19"/>
      <c r="Q164" s="20"/>
      <c r="R164" s="13"/>
      <c r="S164" s="13"/>
      <c r="T164" s="13"/>
      <c r="U164" s="13"/>
      <c r="V164" s="13"/>
      <c r="W164" s="2"/>
      <c r="X164" s="2"/>
      <c r="Y164" s="2"/>
      <c r="Z164" s="21"/>
      <c r="AA164" s="22"/>
      <c r="AB164" s="22"/>
      <c r="AC164" s="22"/>
      <c r="AD164" s="22"/>
      <c r="AE164" s="23"/>
      <c r="AF164" s="9"/>
      <c r="AG164" s="9"/>
      <c r="AH164" s="9"/>
      <c r="AI164" s="9"/>
      <c r="AJ164" s="9"/>
      <c r="AK164" s="9"/>
      <c r="AL164" s="9"/>
      <c r="AM164" s="9"/>
      <c r="AN164" s="9"/>
      <c r="AO164" s="9"/>
      <c r="AP164" s="9"/>
      <c r="AQ164" s="9"/>
      <c r="AR164" s="9"/>
      <c r="AS164" s="9"/>
      <c r="AT164" s="9"/>
      <c r="AU164" s="9"/>
      <c r="AV164" s="9"/>
      <c r="AW164" s="9"/>
      <c r="AX164" s="9"/>
      <c r="AY164" s="9"/>
      <c r="AZ164" s="9"/>
      <c r="BA164" s="9"/>
      <c r="BB164" s="9"/>
      <c r="BC164" s="9"/>
      <c r="BD164" s="9"/>
      <c r="BE164" s="9"/>
      <c r="BF164" s="9"/>
      <c r="BG164" s="9"/>
      <c r="BH164" s="9"/>
      <c r="BI164" s="9"/>
      <c r="BJ164" s="9"/>
      <c r="BK164" s="9"/>
      <c r="BL164" s="9"/>
      <c r="BM164" s="9"/>
      <c r="BN164" s="9"/>
      <c r="BO164" s="9"/>
      <c r="BP164" s="9"/>
      <c r="BQ164" s="9"/>
    </row>
    <row r="165" spans="1:69" s="15" customFormat="1" ht="15" customHeight="1" outlineLevel="1" x14ac:dyDescent="0.15">
      <c r="A165" s="146" t="s">
        <v>106</v>
      </c>
      <c r="B165" s="2"/>
      <c r="C165" s="2"/>
      <c r="D165" s="2"/>
      <c r="E165" s="2"/>
      <c r="F165" s="2"/>
      <c r="G165" s="2"/>
      <c r="H165" s="2"/>
      <c r="I165" s="2"/>
      <c r="J165" s="42"/>
      <c r="K165" s="345">
        <f>SUM(K163:M164)</f>
        <v>0</v>
      </c>
      <c r="L165" s="346"/>
      <c r="M165" s="347"/>
      <c r="N165" s="146" t="s">
        <v>100</v>
      </c>
      <c r="O165" s="26"/>
      <c r="P165" s="19"/>
      <c r="Q165" s="20"/>
      <c r="R165" s="13"/>
      <c r="S165" s="346">
        <f>ROUNDDOWN(K165/1.1*0.1,0)</f>
        <v>0</v>
      </c>
      <c r="T165" s="346"/>
      <c r="U165" s="346"/>
      <c r="V165" s="13"/>
      <c r="W165" s="2"/>
      <c r="X165" s="2"/>
      <c r="Y165" s="2"/>
      <c r="Z165" s="21"/>
      <c r="AA165" s="22"/>
      <c r="AB165" s="22"/>
      <c r="AC165" s="22"/>
      <c r="AD165" s="22"/>
      <c r="AE165" s="29"/>
      <c r="AF165" s="9"/>
      <c r="AG165" s="9"/>
      <c r="AH165" s="9"/>
      <c r="AI165" s="9"/>
      <c r="AJ165" s="9"/>
      <c r="AK165" s="9"/>
      <c r="AL165" s="9"/>
      <c r="AM165" s="9"/>
      <c r="AN165" s="9"/>
      <c r="AO165" s="9"/>
      <c r="AP165" s="9"/>
      <c r="AQ165" s="9"/>
      <c r="AR165" s="9"/>
      <c r="AS165" s="9"/>
      <c r="AT165" s="9"/>
      <c r="AU165" s="9"/>
      <c r="AV165" s="9"/>
      <c r="AW165" s="9"/>
      <c r="AX165" s="9"/>
      <c r="AY165" s="9"/>
      <c r="AZ165" s="9"/>
      <c r="BA165" s="9"/>
      <c r="BB165" s="9"/>
      <c r="BC165" s="9"/>
      <c r="BD165" s="9"/>
      <c r="BE165" s="9"/>
      <c r="BF165" s="9"/>
      <c r="BG165" s="9"/>
      <c r="BH165" s="9"/>
      <c r="BI165" s="9"/>
      <c r="BJ165" s="9"/>
      <c r="BK165" s="9"/>
      <c r="BL165" s="9"/>
      <c r="BM165" s="9"/>
      <c r="BN165" s="9"/>
      <c r="BO165" s="9"/>
      <c r="BP165" s="9"/>
      <c r="BQ165" s="9"/>
    </row>
    <row r="166" spans="1:69" s="15" customFormat="1" ht="15" customHeight="1" outlineLevel="1" x14ac:dyDescent="0.15">
      <c r="A166" s="146" t="s">
        <v>42</v>
      </c>
      <c r="B166" s="2"/>
      <c r="C166" s="2"/>
      <c r="D166" s="2"/>
      <c r="E166" s="2"/>
      <c r="F166" s="2"/>
      <c r="G166" s="2"/>
      <c r="H166" s="2"/>
      <c r="I166" s="2"/>
      <c r="J166" s="42"/>
      <c r="K166" s="345">
        <f>IFERROR(IF(N166="",0,K165*N166),0)</f>
        <v>0</v>
      </c>
      <c r="L166" s="346"/>
      <c r="M166" s="347"/>
      <c r="N166" s="21">
        <f>IFERROR(IF($H$150="利用あり",Z4-P4,0),"")</f>
        <v>0</v>
      </c>
      <c r="O166" s="26" t="s">
        <v>158</v>
      </c>
      <c r="P166" s="19"/>
      <c r="Q166" s="114"/>
      <c r="R166" s="42"/>
      <c r="S166" s="348" t="s">
        <v>100</v>
      </c>
      <c r="T166" s="348"/>
      <c r="U166" s="348"/>
      <c r="V166" s="348"/>
      <c r="W166" s="346">
        <f>ROUNDDOWN(K166/1.1*0.1,0)</f>
        <v>0</v>
      </c>
      <c r="X166" s="346"/>
      <c r="Y166" s="346"/>
      <c r="Z166" s="21"/>
      <c r="AA166" s="22"/>
      <c r="AB166" s="22"/>
      <c r="AC166" s="22"/>
      <c r="AD166" s="22"/>
      <c r="AE166" s="29"/>
      <c r="AF166" s="9"/>
      <c r="AG166" s="9"/>
      <c r="AH166" s="9"/>
      <c r="AI166" s="9"/>
      <c r="AJ166" s="9"/>
      <c r="AK166" s="9"/>
      <c r="AL166" s="9"/>
      <c r="AM166" s="9"/>
      <c r="AN166" s="9"/>
      <c r="AO166" s="9"/>
      <c r="AP166" s="9"/>
      <c r="AQ166" s="9"/>
      <c r="AR166" s="9"/>
      <c r="AS166" s="9"/>
      <c r="AT166" s="9"/>
      <c r="AU166" s="9"/>
      <c r="AV166" s="9"/>
      <c r="AW166" s="9"/>
      <c r="AX166" s="9"/>
      <c r="AY166" s="9"/>
      <c r="AZ166" s="9"/>
      <c r="BA166" s="9"/>
      <c r="BB166" s="9"/>
      <c r="BC166" s="9"/>
      <c r="BD166" s="9"/>
      <c r="BE166" s="9"/>
      <c r="BF166" s="9"/>
      <c r="BG166" s="9"/>
      <c r="BH166" s="9"/>
      <c r="BI166" s="9"/>
      <c r="BJ166" s="9"/>
      <c r="BK166" s="9"/>
      <c r="BL166" s="9"/>
      <c r="BM166" s="9"/>
      <c r="BN166" s="9"/>
      <c r="BO166" s="9"/>
      <c r="BP166" s="9"/>
      <c r="BQ166" s="9"/>
    </row>
    <row r="167" spans="1:69" s="15" customFormat="1" ht="15" customHeight="1" outlineLevel="1" x14ac:dyDescent="0.15">
      <c r="A167" s="160"/>
      <c r="B167" s="4"/>
      <c r="C167" s="4"/>
      <c r="D167" s="4"/>
      <c r="E167" s="4"/>
      <c r="F167" s="4"/>
      <c r="G167" s="4"/>
      <c r="H167" s="4"/>
      <c r="I167" s="4"/>
      <c r="J167" s="4"/>
      <c r="K167" s="28"/>
      <c r="L167" s="28"/>
      <c r="N167" s="33"/>
      <c r="O167" s="33"/>
      <c r="P167" s="33"/>
      <c r="Q167" s="9"/>
      <c r="R167" s="30"/>
      <c r="S167" s="44"/>
      <c r="T167" s="116"/>
      <c r="V167" s="116"/>
      <c r="Z167" s="30"/>
      <c r="AA167" s="30"/>
      <c r="AB167" s="30"/>
      <c r="AC167" s="30"/>
      <c r="AD167" s="30"/>
      <c r="AE167" s="30"/>
      <c r="AF167" s="9"/>
      <c r="AG167" s="9"/>
      <c r="AH167" s="9"/>
      <c r="AI167" s="9"/>
      <c r="AJ167" s="9"/>
      <c r="AK167" s="9"/>
      <c r="AL167" s="9"/>
      <c r="AM167" s="9"/>
      <c r="AN167" s="9"/>
      <c r="AO167" s="9"/>
      <c r="AP167" s="9"/>
      <c r="AQ167" s="9"/>
      <c r="AR167" s="9"/>
      <c r="AS167" s="9"/>
      <c r="AT167" s="9"/>
      <c r="AU167" s="9"/>
      <c r="AV167" s="9"/>
      <c r="AW167" s="9"/>
      <c r="AX167" s="9"/>
      <c r="AY167" s="9"/>
      <c r="AZ167" s="9"/>
      <c r="BA167" s="9"/>
      <c r="BB167" s="9"/>
      <c r="BC167" s="9"/>
      <c r="BD167" s="9"/>
      <c r="BE167" s="9"/>
      <c r="BF167" s="9"/>
      <c r="BG167" s="9"/>
      <c r="BH167" s="9"/>
      <c r="BI167" s="9"/>
      <c r="BJ167" s="9"/>
      <c r="BK167" s="9"/>
      <c r="BL167" s="9"/>
      <c r="BM167" s="9"/>
      <c r="BN167" s="9"/>
      <c r="BO167" s="9"/>
      <c r="BP167" s="9"/>
      <c r="BQ167" s="9"/>
    </row>
    <row r="168" spans="1:69" s="15" customFormat="1" ht="15" customHeight="1" x14ac:dyDescent="0.15">
      <c r="A168" s="9" t="s">
        <v>159</v>
      </c>
      <c r="B168" s="4"/>
      <c r="C168" s="4"/>
      <c r="D168" s="4"/>
      <c r="E168" s="4"/>
      <c r="F168" s="4"/>
      <c r="G168" s="4"/>
      <c r="H168" s="4"/>
      <c r="I168" s="4"/>
      <c r="J168" s="4"/>
      <c r="K168" s="28"/>
      <c r="L168" s="28"/>
      <c r="N168" s="33"/>
      <c r="O168" s="33"/>
      <c r="P168" s="33"/>
      <c r="Q168" s="9"/>
      <c r="R168" s="30"/>
      <c r="S168" s="44"/>
      <c r="T168" s="116"/>
      <c r="V168" s="116"/>
      <c r="Z168" s="30"/>
      <c r="AA168" s="30"/>
      <c r="AB168" s="30"/>
      <c r="AC168" s="30"/>
      <c r="AD168" s="30"/>
      <c r="AE168" s="30"/>
      <c r="AF168" s="9"/>
      <c r="AG168" s="9"/>
      <c r="AH168" s="9"/>
      <c r="AI168" s="9"/>
      <c r="AJ168" s="9"/>
      <c r="AK168" s="9"/>
      <c r="AL168" s="9"/>
      <c r="AM168" s="9"/>
      <c r="AN168" s="9"/>
      <c r="AO168" s="9"/>
      <c r="AP168" s="9"/>
      <c r="AQ168" s="9"/>
      <c r="AR168" s="9"/>
      <c r="AS168" s="9"/>
      <c r="AT168" s="9"/>
      <c r="AU168" s="9"/>
      <c r="AV168" s="9"/>
      <c r="AW168" s="9"/>
      <c r="AX168" s="9"/>
      <c r="AY168" s="9"/>
      <c r="AZ168" s="9"/>
      <c r="BA168" s="9"/>
      <c r="BB168" s="9"/>
      <c r="BC168" s="9"/>
      <c r="BD168" s="9"/>
      <c r="BE168" s="9"/>
      <c r="BF168" s="9"/>
      <c r="BG168" s="9"/>
      <c r="BH168" s="9"/>
      <c r="BI168" s="9"/>
      <c r="BJ168" s="9"/>
      <c r="BK168" s="9"/>
      <c r="BL168" s="9"/>
      <c r="BM168" s="9"/>
      <c r="BN168" s="9"/>
      <c r="BO168" s="9"/>
      <c r="BP168" s="9"/>
      <c r="BQ168" s="9"/>
    </row>
    <row r="169" spans="1:69" s="15" customFormat="1" ht="15" customHeight="1" x14ac:dyDescent="0.15">
      <c r="A169" s="355" t="s">
        <v>0</v>
      </c>
      <c r="B169" s="356"/>
      <c r="C169" s="356"/>
      <c r="D169" s="356"/>
      <c r="E169" s="356"/>
      <c r="F169" s="356"/>
      <c r="G169" s="356"/>
      <c r="H169" s="356"/>
      <c r="I169" s="356"/>
      <c r="J169" s="356"/>
      <c r="K169" s="355" t="s">
        <v>79</v>
      </c>
      <c r="L169" s="356"/>
      <c r="M169" s="357"/>
      <c r="N169" s="355" t="s">
        <v>46</v>
      </c>
      <c r="O169" s="356"/>
      <c r="P169" s="356"/>
      <c r="Q169" s="356"/>
      <c r="R169" s="356"/>
      <c r="S169" s="356"/>
      <c r="T169" s="356"/>
      <c r="U169" s="356"/>
      <c r="V169" s="356"/>
      <c r="W169" s="356"/>
      <c r="X169" s="356"/>
      <c r="Y169" s="356"/>
      <c r="Z169" s="349" t="s">
        <v>80</v>
      </c>
      <c r="AA169" s="350"/>
      <c r="AB169" s="350"/>
      <c r="AC169" s="350"/>
      <c r="AD169" s="350"/>
      <c r="AE169" s="351"/>
      <c r="AF169" s="9"/>
      <c r="AG169" s="9"/>
      <c r="AH169" s="9"/>
      <c r="AI169" s="9"/>
      <c r="AJ169" s="9"/>
      <c r="AK169" s="9"/>
      <c r="AL169" s="9"/>
      <c r="AM169" s="9"/>
      <c r="AN169" s="9"/>
      <c r="AO169" s="9"/>
      <c r="AP169" s="9"/>
      <c r="AQ169" s="9"/>
      <c r="AR169" s="9"/>
      <c r="AS169" s="9"/>
      <c r="AT169" s="9"/>
      <c r="AU169" s="9"/>
      <c r="AV169" s="9"/>
      <c r="AW169" s="9"/>
      <c r="AX169" s="9"/>
      <c r="AY169" s="9"/>
      <c r="AZ169" s="9"/>
      <c r="BA169" s="9"/>
      <c r="BB169" s="9"/>
      <c r="BC169" s="9"/>
      <c r="BD169" s="9"/>
      <c r="BE169" s="9"/>
      <c r="BF169" s="9"/>
      <c r="BG169" s="9"/>
      <c r="BH169" s="9"/>
      <c r="BI169" s="9"/>
      <c r="BJ169" s="9"/>
      <c r="BK169" s="9"/>
      <c r="BL169" s="9"/>
      <c r="BM169" s="9"/>
      <c r="BN169" s="9"/>
      <c r="BO169" s="9"/>
      <c r="BP169" s="9"/>
      <c r="BQ169" s="9"/>
    </row>
    <row r="170" spans="1:69" s="15" customFormat="1" ht="15" customHeight="1" x14ac:dyDescent="0.15">
      <c r="A170" s="352" t="s">
        <v>81</v>
      </c>
      <c r="B170" s="151" t="s">
        <v>82</v>
      </c>
      <c r="C170" s="353" t="s">
        <v>160</v>
      </c>
      <c r="D170" s="353"/>
      <c r="E170" s="353"/>
      <c r="F170" s="353"/>
      <c r="G170" s="353"/>
      <c r="H170" s="353"/>
      <c r="I170" s="353"/>
      <c r="J170" s="354"/>
      <c r="K170" s="345">
        <f>ROUNDDOWN(N170*R170*U170*110/100,0)</f>
        <v>33000</v>
      </c>
      <c r="L170" s="346"/>
      <c r="M170" s="347"/>
      <c r="N170" s="345">
        <v>30000</v>
      </c>
      <c r="O170" s="346"/>
      <c r="P170" s="346"/>
      <c r="Q170" s="114" t="s">
        <v>2</v>
      </c>
      <c r="R170" s="2">
        <v>1</v>
      </c>
      <c r="S170" s="115" t="s">
        <v>4</v>
      </c>
      <c r="T170" s="114" t="s">
        <v>2</v>
      </c>
      <c r="U170" s="22">
        <v>1</v>
      </c>
      <c r="V170" s="43" t="s">
        <v>155</v>
      </c>
      <c r="W170" s="348" t="str">
        <f t="shared" ref="W170" si="26">"＋消費税相当額"</f>
        <v>＋消費税相当額</v>
      </c>
      <c r="X170" s="348"/>
      <c r="Y170" s="348"/>
      <c r="Z170" s="21"/>
      <c r="AA170" s="22"/>
      <c r="AB170" s="22"/>
      <c r="AC170" s="22"/>
      <c r="AD170" s="22"/>
      <c r="AE170" s="23"/>
      <c r="AF170" s="9"/>
      <c r="AG170" s="9"/>
      <c r="AH170" s="9"/>
      <c r="AI170" s="9"/>
      <c r="AJ170" s="9"/>
      <c r="AK170" s="9"/>
      <c r="AL170" s="9"/>
      <c r="AM170" s="9"/>
      <c r="AN170" s="9"/>
      <c r="AO170" s="9"/>
      <c r="AP170" s="9"/>
      <c r="AQ170" s="9"/>
      <c r="AR170" s="9"/>
      <c r="AS170" s="9"/>
      <c r="AT170" s="9"/>
      <c r="AU170" s="9"/>
      <c r="AV170" s="9"/>
      <c r="AW170" s="9"/>
      <c r="AX170" s="9"/>
      <c r="AY170" s="9"/>
      <c r="AZ170" s="9"/>
      <c r="BA170" s="9"/>
      <c r="BB170" s="9"/>
      <c r="BC170" s="9"/>
      <c r="BD170" s="9"/>
      <c r="BE170" s="9"/>
      <c r="BF170" s="9"/>
      <c r="BG170" s="9"/>
      <c r="BH170" s="9"/>
      <c r="BI170" s="9"/>
      <c r="BJ170" s="9"/>
      <c r="BK170" s="9"/>
      <c r="BL170" s="9"/>
      <c r="BM170" s="9"/>
      <c r="BN170" s="9"/>
      <c r="BO170" s="9"/>
      <c r="BP170" s="9"/>
      <c r="BQ170" s="9"/>
    </row>
    <row r="171" spans="1:69" s="15" customFormat="1" ht="15" customHeight="1" x14ac:dyDescent="0.15">
      <c r="A171" s="352"/>
      <c r="B171" s="151" t="s">
        <v>85</v>
      </c>
      <c r="C171" s="353" t="s">
        <v>33</v>
      </c>
      <c r="D171" s="353"/>
      <c r="E171" s="353"/>
      <c r="F171" s="353"/>
      <c r="G171" s="353"/>
      <c r="H171" s="353"/>
      <c r="I171" s="353"/>
      <c r="J171" s="354"/>
      <c r="K171" s="345">
        <f>ROUNDDOWN(K170*$AJ$3,0)</f>
        <v>6600</v>
      </c>
      <c r="L171" s="346"/>
      <c r="M171" s="347"/>
      <c r="N171" s="24" t="s">
        <v>139</v>
      </c>
      <c r="O171" s="19"/>
      <c r="P171" s="19"/>
      <c r="Q171" s="20"/>
      <c r="R171" s="13"/>
      <c r="S171" s="115"/>
      <c r="T171" s="13"/>
      <c r="U171" s="13"/>
      <c r="V171" s="13"/>
      <c r="W171" s="2"/>
      <c r="X171" s="2"/>
      <c r="Y171" s="2"/>
      <c r="Z171" s="21"/>
      <c r="AA171" s="22"/>
      <c r="AB171" s="22"/>
      <c r="AC171" s="22"/>
      <c r="AD171" s="22"/>
      <c r="AE171" s="23"/>
      <c r="AF171" s="9"/>
      <c r="AG171" s="9"/>
      <c r="AH171" s="9"/>
      <c r="AI171" s="9"/>
      <c r="AJ171" s="9"/>
      <c r="AK171" s="9"/>
      <c r="AL171" s="9"/>
      <c r="AM171" s="9"/>
      <c r="AN171" s="9"/>
      <c r="AO171" s="9"/>
      <c r="AP171" s="9"/>
      <c r="AQ171" s="9"/>
      <c r="AR171" s="9"/>
      <c r="AS171" s="9"/>
      <c r="AT171" s="9"/>
      <c r="AU171" s="9"/>
      <c r="AV171" s="9"/>
      <c r="AW171" s="9"/>
      <c r="AX171" s="9"/>
      <c r="AY171" s="9"/>
      <c r="AZ171" s="9"/>
      <c r="BA171" s="9"/>
      <c r="BB171" s="9"/>
      <c r="BC171" s="9"/>
      <c r="BD171" s="9"/>
      <c r="BE171" s="9"/>
      <c r="BF171" s="9"/>
      <c r="BG171" s="9"/>
      <c r="BH171" s="9"/>
      <c r="BI171" s="9"/>
      <c r="BJ171" s="9"/>
      <c r="BK171" s="9"/>
      <c r="BL171" s="9"/>
      <c r="BM171" s="9"/>
      <c r="BN171" s="9"/>
      <c r="BO171" s="9"/>
      <c r="BP171" s="9"/>
      <c r="BQ171" s="9"/>
    </row>
    <row r="172" spans="1:69" ht="15" customHeight="1" x14ac:dyDescent="0.15">
      <c r="A172" s="352"/>
      <c r="B172" s="2" t="s">
        <v>96</v>
      </c>
      <c r="C172" s="2"/>
      <c r="D172" s="2"/>
      <c r="E172" s="2"/>
      <c r="F172" s="2"/>
      <c r="G172" s="2"/>
      <c r="H172" s="2"/>
      <c r="I172" s="2"/>
      <c r="J172" s="2"/>
      <c r="K172" s="345">
        <f>SUM(K170:M171)</f>
        <v>39600</v>
      </c>
      <c r="L172" s="346"/>
      <c r="M172" s="347"/>
      <c r="N172" s="24" t="s">
        <v>135</v>
      </c>
      <c r="O172" s="19"/>
      <c r="P172" s="19"/>
      <c r="Q172" s="20"/>
      <c r="R172" s="13"/>
      <c r="S172" s="13"/>
      <c r="T172" s="13"/>
      <c r="U172" s="13"/>
      <c r="V172" s="13"/>
      <c r="W172" s="2"/>
      <c r="X172" s="2"/>
      <c r="Y172" s="2"/>
      <c r="Z172" s="21"/>
      <c r="AA172" s="22"/>
      <c r="AB172" s="22"/>
      <c r="AC172" s="22"/>
      <c r="AD172" s="22"/>
      <c r="AE172" s="23"/>
      <c r="AF172" s="9"/>
      <c r="AG172" s="9"/>
    </row>
    <row r="173" spans="1:69" ht="15" customHeight="1" x14ac:dyDescent="0.15">
      <c r="A173" s="146" t="s">
        <v>98</v>
      </c>
      <c r="B173" s="2"/>
      <c r="C173" s="2"/>
      <c r="D173" s="2"/>
      <c r="E173" s="2"/>
      <c r="F173" s="2"/>
      <c r="G173" s="2"/>
      <c r="H173" s="2"/>
      <c r="I173" s="2"/>
      <c r="J173" s="2"/>
      <c r="K173" s="345">
        <f>ROUNDDOWN(K172*$AJ$4,0)</f>
        <v>11880</v>
      </c>
      <c r="L173" s="346"/>
      <c r="M173" s="347"/>
      <c r="N173" s="24" t="s">
        <v>99</v>
      </c>
      <c r="O173" s="26"/>
      <c r="P173" s="19"/>
      <c r="Q173" s="20"/>
      <c r="R173" s="13"/>
      <c r="S173" s="13"/>
      <c r="T173" s="13"/>
      <c r="U173" s="13"/>
      <c r="V173" s="13"/>
      <c r="W173" s="2"/>
      <c r="X173" s="2"/>
      <c r="Y173" s="2"/>
      <c r="Z173" s="21"/>
      <c r="AA173" s="22"/>
      <c r="AB173" s="22"/>
      <c r="AC173" s="22"/>
      <c r="AD173" s="22"/>
      <c r="AE173" s="23"/>
      <c r="AF173" s="9"/>
      <c r="AG173" s="9"/>
    </row>
    <row r="174" spans="1:69" ht="15" customHeight="1" x14ac:dyDescent="0.15">
      <c r="A174" s="146" t="s">
        <v>106</v>
      </c>
      <c r="B174" s="2"/>
      <c r="C174" s="2"/>
      <c r="D174" s="2"/>
      <c r="E174" s="2"/>
      <c r="F174" s="2"/>
      <c r="G174" s="2"/>
      <c r="H174" s="2"/>
      <c r="I174" s="2"/>
      <c r="J174" s="2"/>
      <c r="K174" s="345">
        <f>SUM(K172:M173)</f>
        <v>51480</v>
      </c>
      <c r="L174" s="346"/>
      <c r="M174" s="347"/>
      <c r="N174" s="146" t="s">
        <v>100</v>
      </c>
      <c r="O174" s="26"/>
      <c r="P174" s="19"/>
      <c r="Q174" s="20"/>
      <c r="R174" s="13"/>
      <c r="S174" s="346">
        <f>ROUNDDOWN(K174/1.1*0.1,0)</f>
        <v>4680</v>
      </c>
      <c r="T174" s="346"/>
      <c r="U174" s="346"/>
      <c r="V174" s="13"/>
      <c r="W174" s="2"/>
      <c r="X174" s="2"/>
      <c r="Y174" s="2"/>
      <c r="Z174" s="21"/>
      <c r="AA174" s="22"/>
      <c r="AB174" s="22"/>
      <c r="AC174" s="22"/>
      <c r="AD174" s="22"/>
      <c r="AE174" s="29"/>
      <c r="AF174" s="9"/>
      <c r="AG174" s="9"/>
    </row>
    <row r="175" spans="1:69" ht="15" customHeight="1" x14ac:dyDescent="0.15">
      <c r="A175" s="146" t="s">
        <v>42</v>
      </c>
      <c r="B175" s="2"/>
      <c r="C175" s="2"/>
      <c r="D175" s="2"/>
      <c r="E175" s="2"/>
      <c r="F175" s="2"/>
      <c r="G175" s="2"/>
      <c r="H175" s="2"/>
      <c r="I175" s="2"/>
      <c r="J175" s="2"/>
      <c r="K175" s="345">
        <f>K174*N175*Q175</f>
        <v>0</v>
      </c>
      <c r="L175" s="346"/>
      <c r="M175" s="347"/>
      <c r="N175" s="2">
        <f>'ポイント表(Ver.3.0)'!$C$10</f>
        <v>0</v>
      </c>
      <c r="O175" s="115" t="s">
        <v>4</v>
      </c>
      <c r="P175" s="114" t="s">
        <v>2</v>
      </c>
      <c r="Q175" s="22">
        <v>1</v>
      </c>
      <c r="R175" s="19" t="s">
        <v>161</v>
      </c>
      <c r="S175" s="348" t="s">
        <v>100</v>
      </c>
      <c r="T175" s="348"/>
      <c r="U175" s="348"/>
      <c r="V175" s="348"/>
      <c r="W175" s="346">
        <f>ROUNDDOWN(K175/1.1*0.1,0)</f>
        <v>0</v>
      </c>
      <c r="X175" s="346"/>
      <c r="Y175" s="346"/>
      <c r="Z175" s="21"/>
      <c r="AA175" s="22"/>
      <c r="AB175" s="22"/>
      <c r="AC175" s="22"/>
      <c r="AD175" s="22"/>
      <c r="AE175" s="29"/>
      <c r="AF175" s="9"/>
      <c r="AG175" s="9"/>
    </row>
    <row r="176" spans="1:69" ht="15" customHeight="1" x14ac:dyDescent="0.15">
      <c r="B176" s="9"/>
      <c r="M176" s="16"/>
      <c r="N176" s="17"/>
      <c r="O176" s="4"/>
      <c r="AC176" s="9"/>
      <c r="AF176" s="9"/>
      <c r="AG176" s="9"/>
    </row>
    <row r="177" spans="1:33" ht="15" customHeight="1" x14ac:dyDescent="0.15">
      <c r="A177" s="336" t="s">
        <v>294</v>
      </c>
      <c r="B177" s="337"/>
      <c r="C177" s="337"/>
      <c r="D177" s="337"/>
      <c r="E177" s="337"/>
      <c r="F177" s="337"/>
      <c r="G177" s="337"/>
      <c r="H177" s="337"/>
      <c r="I177" s="337"/>
      <c r="J177" s="337"/>
      <c r="K177" s="337"/>
      <c r="L177" s="337"/>
      <c r="M177" s="337"/>
      <c r="N177" s="337"/>
      <c r="O177" s="337"/>
      <c r="P177" s="337"/>
      <c r="Q177" s="337"/>
      <c r="R177" s="337"/>
      <c r="S177" s="337"/>
      <c r="T177" s="337"/>
      <c r="U177" s="337"/>
      <c r="V177" s="337"/>
      <c r="W177" s="337"/>
      <c r="X177" s="337"/>
      <c r="Y177" s="337"/>
      <c r="Z177" s="337"/>
      <c r="AA177" s="337"/>
      <c r="AB177" s="337"/>
      <c r="AC177" s="337"/>
      <c r="AD177" s="337"/>
      <c r="AE177" s="338"/>
      <c r="AF177" s="9"/>
      <c r="AG177" s="9"/>
    </row>
    <row r="178" spans="1:33" ht="15" customHeight="1" x14ac:dyDescent="0.15">
      <c r="A178" s="339"/>
      <c r="B178" s="340"/>
      <c r="C178" s="340"/>
      <c r="D178" s="340"/>
      <c r="E178" s="340"/>
      <c r="F178" s="340"/>
      <c r="G178" s="340"/>
      <c r="H178" s="340"/>
      <c r="I178" s="340"/>
      <c r="J178" s="340"/>
      <c r="K178" s="340"/>
      <c r="L178" s="340"/>
      <c r="M178" s="340"/>
      <c r="N178" s="340"/>
      <c r="O178" s="340"/>
      <c r="P178" s="340"/>
      <c r="Q178" s="340"/>
      <c r="R178" s="340"/>
      <c r="S178" s="340"/>
      <c r="T178" s="340"/>
      <c r="U178" s="340"/>
      <c r="V178" s="340"/>
      <c r="W178" s="340"/>
      <c r="X178" s="340"/>
      <c r="Y178" s="340"/>
      <c r="Z178" s="340"/>
      <c r="AA178" s="340"/>
      <c r="AB178" s="340"/>
      <c r="AC178" s="340"/>
      <c r="AD178" s="340"/>
      <c r="AE178" s="341"/>
      <c r="AF178" s="9"/>
      <c r="AG178" s="9"/>
    </row>
    <row r="179" spans="1:33" ht="15" customHeight="1" x14ac:dyDescent="0.15">
      <c r="A179" s="339"/>
      <c r="B179" s="340"/>
      <c r="C179" s="340"/>
      <c r="D179" s="340"/>
      <c r="E179" s="340"/>
      <c r="F179" s="340"/>
      <c r="G179" s="340"/>
      <c r="H179" s="340"/>
      <c r="I179" s="340"/>
      <c r="J179" s="340"/>
      <c r="K179" s="340"/>
      <c r="L179" s="340"/>
      <c r="M179" s="340"/>
      <c r="N179" s="340"/>
      <c r="O179" s="340"/>
      <c r="P179" s="340"/>
      <c r="Q179" s="340"/>
      <c r="R179" s="340"/>
      <c r="S179" s="340"/>
      <c r="T179" s="340"/>
      <c r="U179" s="340"/>
      <c r="V179" s="340"/>
      <c r="W179" s="340"/>
      <c r="X179" s="340"/>
      <c r="Y179" s="340"/>
      <c r="Z179" s="340"/>
      <c r="AA179" s="340"/>
      <c r="AB179" s="340"/>
      <c r="AC179" s="340"/>
      <c r="AD179" s="340"/>
      <c r="AE179" s="341"/>
      <c r="AF179" s="9"/>
      <c r="AG179" s="9"/>
    </row>
    <row r="180" spans="1:33" ht="15" customHeight="1" x14ac:dyDescent="0.15">
      <c r="A180" s="339"/>
      <c r="B180" s="340"/>
      <c r="C180" s="340"/>
      <c r="D180" s="340"/>
      <c r="E180" s="340"/>
      <c r="F180" s="340"/>
      <c r="G180" s="340"/>
      <c r="H180" s="340"/>
      <c r="I180" s="340"/>
      <c r="J180" s="340"/>
      <c r="K180" s="340"/>
      <c r="L180" s="340"/>
      <c r="M180" s="340"/>
      <c r="N180" s="340"/>
      <c r="O180" s="340"/>
      <c r="P180" s="340"/>
      <c r="Q180" s="340"/>
      <c r="R180" s="340"/>
      <c r="S180" s="340"/>
      <c r="T180" s="340"/>
      <c r="U180" s="340"/>
      <c r="V180" s="340"/>
      <c r="W180" s="340"/>
      <c r="X180" s="340"/>
      <c r="Y180" s="340"/>
      <c r="Z180" s="340"/>
      <c r="AA180" s="340"/>
      <c r="AB180" s="340"/>
      <c r="AC180" s="340"/>
      <c r="AD180" s="340"/>
      <c r="AE180" s="341"/>
      <c r="AF180" s="9"/>
      <c r="AG180" s="9"/>
    </row>
    <row r="181" spans="1:33" ht="15" customHeight="1" x14ac:dyDescent="0.15">
      <c r="A181" s="339"/>
      <c r="B181" s="340"/>
      <c r="C181" s="340"/>
      <c r="D181" s="340"/>
      <c r="E181" s="340"/>
      <c r="F181" s="340"/>
      <c r="G181" s="340"/>
      <c r="H181" s="340"/>
      <c r="I181" s="340"/>
      <c r="J181" s="340"/>
      <c r="K181" s="340"/>
      <c r="L181" s="340"/>
      <c r="M181" s="340"/>
      <c r="N181" s="340"/>
      <c r="O181" s="340"/>
      <c r="P181" s="340"/>
      <c r="Q181" s="340"/>
      <c r="R181" s="340"/>
      <c r="S181" s="340"/>
      <c r="T181" s="340"/>
      <c r="U181" s="340"/>
      <c r="V181" s="340"/>
      <c r="W181" s="340"/>
      <c r="X181" s="340"/>
      <c r="Y181" s="340"/>
      <c r="Z181" s="340"/>
      <c r="AA181" s="340"/>
      <c r="AB181" s="340"/>
      <c r="AC181" s="340"/>
      <c r="AD181" s="340"/>
      <c r="AE181" s="341"/>
      <c r="AF181" s="9"/>
      <c r="AG181" s="9"/>
    </row>
    <row r="182" spans="1:33" ht="15" customHeight="1" x14ac:dyDescent="0.15">
      <c r="A182" s="342"/>
      <c r="B182" s="343"/>
      <c r="C182" s="343"/>
      <c r="D182" s="343"/>
      <c r="E182" s="343"/>
      <c r="F182" s="343"/>
      <c r="G182" s="343"/>
      <c r="H182" s="343"/>
      <c r="I182" s="343"/>
      <c r="J182" s="343"/>
      <c r="K182" s="343"/>
      <c r="L182" s="343"/>
      <c r="M182" s="343"/>
      <c r="N182" s="343"/>
      <c r="O182" s="343"/>
      <c r="P182" s="343"/>
      <c r="Q182" s="343"/>
      <c r="R182" s="343"/>
      <c r="S182" s="343"/>
      <c r="T182" s="343"/>
      <c r="U182" s="343"/>
      <c r="V182" s="343"/>
      <c r="W182" s="343"/>
      <c r="X182" s="343"/>
      <c r="Y182" s="343"/>
      <c r="Z182" s="343"/>
      <c r="AA182" s="343"/>
      <c r="AB182" s="343"/>
      <c r="AC182" s="343"/>
      <c r="AD182" s="343"/>
      <c r="AE182" s="344"/>
    </row>
  </sheetData>
  <sheetProtection algorithmName="SHA-512" hashValue="RTs+ChZBWSf+xLC1nf68w2NKevKC7RkvatbxObnQaU7zu9BcG9phv7vVGJadKUIeLI5n2Rq6Kq2aj/K4mpkEuw==" saltValue="6m9XTZUKajd7C9CPKUL13g==" spinCount="100000" sheet="1" objects="1" scenarios="1"/>
  <mergeCells count="425">
    <mergeCell ref="A1:AE2"/>
    <mergeCell ref="A3:C3"/>
    <mergeCell ref="D3:G3"/>
    <mergeCell ref="I3:K3"/>
    <mergeCell ref="L3:O3"/>
    <mergeCell ref="P3:R3"/>
    <mergeCell ref="S3:AB3"/>
    <mergeCell ref="AC3:AC4"/>
    <mergeCell ref="AD3:AE4"/>
    <mergeCell ref="AG4:AI4"/>
    <mergeCell ref="AJ4:AL4"/>
    <mergeCell ref="AM4:AO4"/>
    <mergeCell ref="AP4:AR4"/>
    <mergeCell ref="A7:J8"/>
    <mergeCell ref="L7:R8"/>
    <mergeCell ref="Y8:AB8"/>
    <mergeCell ref="AG3:AI3"/>
    <mergeCell ref="AJ3:AL3"/>
    <mergeCell ref="AM3:AO3"/>
    <mergeCell ref="AP3:AR3"/>
    <mergeCell ref="I4:K4"/>
    <mergeCell ref="L4:O4"/>
    <mergeCell ref="P4:Q4"/>
    <mergeCell ref="S4:U4"/>
    <mergeCell ref="V4:Y4"/>
    <mergeCell ref="Z4:AA4"/>
    <mergeCell ref="A9:AE9"/>
    <mergeCell ref="A12:J12"/>
    <mergeCell ref="K12:M12"/>
    <mergeCell ref="N12:Y12"/>
    <mergeCell ref="Z12:AE12"/>
    <mergeCell ref="A13:A20"/>
    <mergeCell ref="C13:J13"/>
    <mergeCell ref="K13:M13"/>
    <mergeCell ref="N13:P13"/>
    <mergeCell ref="T13:V13"/>
    <mergeCell ref="C16:J16"/>
    <mergeCell ref="K16:M16"/>
    <mergeCell ref="N16:P16"/>
    <mergeCell ref="T16:V16"/>
    <mergeCell ref="C17:J17"/>
    <mergeCell ref="K17:M17"/>
    <mergeCell ref="N17:P17"/>
    <mergeCell ref="T17:V17"/>
    <mergeCell ref="C14:J14"/>
    <mergeCell ref="K14:M14"/>
    <mergeCell ref="N14:P14"/>
    <mergeCell ref="T14:V14"/>
    <mergeCell ref="C15:J15"/>
    <mergeCell ref="K15:M15"/>
    <mergeCell ref="N15:P15"/>
    <mergeCell ref="T15:V15"/>
    <mergeCell ref="K20:M20"/>
    <mergeCell ref="K21:M21"/>
    <mergeCell ref="K22:M22"/>
    <mergeCell ref="S22:U22"/>
    <mergeCell ref="A25:J25"/>
    <mergeCell ref="K25:M25"/>
    <mergeCell ref="N25:Y25"/>
    <mergeCell ref="C18:J18"/>
    <mergeCell ref="K18:M18"/>
    <mergeCell ref="N18:P18"/>
    <mergeCell ref="W18:Y18"/>
    <mergeCell ref="C19:J19"/>
    <mergeCell ref="K19:M19"/>
    <mergeCell ref="A26:A32"/>
    <mergeCell ref="C26:J26"/>
    <mergeCell ref="K26:M26"/>
    <mergeCell ref="N26:P26"/>
    <mergeCell ref="T26:V26"/>
    <mergeCell ref="C27:J27"/>
    <mergeCell ref="K27:M27"/>
    <mergeCell ref="N27:P27"/>
    <mergeCell ref="T27:V27"/>
    <mergeCell ref="C28:J28"/>
    <mergeCell ref="K28:M28"/>
    <mergeCell ref="N28:P28"/>
    <mergeCell ref="T28:V28"/>
    <mergeCell ref="C29:J29"/>
    <mergeCell ref="K29:M29"/>
    <mergeCell ref="N29:P29"/>
    <mergeCell ref="T29:V29"/>
    <mergeCell ref="Z25:AE25"/>
    <mergeCell ref="K32:M32"/>
    <mergeCell ref="K33:M33"/>
    <mergeCell ref="K34:M34"/>
    <mergeCell ref="S34:U34"/>
    <mergeCell ref="K35:M35"/>
    <mergeCell ref="W35:Y35"/>
    <mergeCell ref="C30:J30"/>
    <mergeCell ref="K30:M30"/>
    <mergeCell ref="N30:P30"/>
    <mergeCell ref="T30:V30"/>
    <mergeCell ref="C31:J31"/>
    <mergeCell ref="K31:M31"/>
    <mergeCell ref="A39:J39"/>
    <mergeCell ref="K39:M39"/>
    <mergeCell ref="N39:Y39"/>
    <mergeCell ref="Z39:AE39"/>
    <mergeCell ref="A40:A43"/>
    <mergeCell ref="C40:J40"/>
    <mergeCell ref="K40:M40"/>
    <mergeCell ref="N40:P40"/>
    <mergeCell ref="W40:Y40"/>
    <mergeCell ref="C41:J41"/>
    <mergeCell ref="K45:M45"/>
    <mergeCell ref="S45:U45"/>
    <mergeCell ref="K46:M46"/>
    <mergeCell ref="S46:V46"/>
    <mergeCell ref="W46:Y46"/>
    <mergeCell ref="A49:J49"/>
    <mergeCell ref="K49:M49"/>
    <mergeCell ref="N49:Y49"/>
    <mergeCell ref="K41:M41"/>
    <mergeCell ref="N41:P41"/>
    <mergeCell ref="W41:Y41"/>
    <mergeCell ref="K42:M42"/>
    <mergeCell ref="K43:M43"/>
    <mergeCell ref="K44:M44"/>
    <mergeCell ref="Z49:AE49"/>
    <mergeCell ref="A50:A53"/>
    <mergeCell ref="C50:J50"/>
    <mergeCell ref="K50:M50"/>
    <mergeCell ref="N50:P50"/>
    <mergeCell ref="W50:Y50"/>
    <mergeCell ref="C51:J51"/>
    <mergeCell ref="K51:M51"/>
    <mergeCell ref="N51:P51"/>
    <mergeCell ref="W51:Y51"/>
    <mergeCell ref="Z59:AE59"/>
    <mergeCell ref="A60:A65"/>
    <mergeCell ref="C60:J60"/>
    <mergeCell ref="K60:M60"/>
    <mergeCell ref="N60:P60"/>
    <mergeCell ref="T60:V60"/>
    <mergeCell ref="K52:M52"/>
    <mergeCell ref="K53:M53"/>
    <mergeCell ref="K54:M54"/>
    <mergeCell ref="K55:M55"/>
    <mergeCell ref="S55:U55"/>
    <mergeCell ref="K56:M56"/>
    <mergeCell ref="S56:V56"/>
    <mergeCell ref="C61:J61"/>
    <mergeCell ref="K61:M61"/>
    <mergeCell ref="N61:P61"/>
    <mergeCell ref="T61:V61"/>
    <mergeCell ref="C62:J62"/>
    <mergeCell ref="K62:M62"/>
    <mergeCell ref="N62:P62"/>
    <mergeCell ref="T62:V62"/>
    <mergeCell ref="W56:Y56"/>
    <mergeCell ref="A59:J59"/>
    <mergeCell ref="K59:M59"/>
    <mergeCell ref="N59:Y59"/>
    <mergeCell ref="K65:M65"/>
    <mergeCell ref="K66:M66"/>
    <mergeCell ref="K67:M67"/>
    <mergeCell ref="S67:U67"/>
    <mergeCell ref="K68:M68"/>
    <mergeCell ref="O68:P68"/>
    <mergeCell ref="S68:V68"/>
    <mergeCell ref="C63:J63"/>
    <mergeCell ref="K63:M63"/>
    <mergeCell ref="N63:P63"/>
    <mergeCell ref="T63:V63"/>
    <mergeCell ref="C64:J64"/>
    <mergeCell ref="K64:M64"/>
    <mergeCell ref="W68:Y68"/>
    <mergeCell ref="A71:D74"/>
    <mergeCell ref="E71:E74"/>
    <mergeCell ref="F71:F74"/>
    <mergeCell ref="I71:K71"/>
    <mergeCell ref="L71:O71"/>
    <mergeCell ref="P71:S71"/>
    <mergeCell ref="T71:W71"/>
    <mergeCell ref="X71:AA71"/>
    <mergeCell ref="X73:AA73"/>
    <mergeCell ref="AB71:AE74"/>
    <mergeCell ref="I72:K72"/>
    <mergeCell ref="L72:O72"/>
    <mergeCell ref="P72:S72"/>
    <mergeCell ref="T72:W72"/>
    <mergeCell ref="X72:AA72"/>
    <mergeCell ref="I73:K74"/>
    <mergeCell ref="L73:O73"/>
    <mergeCell ref="P73:S73"/>
    <mergeCell ref="T73:W73"/>
    <mergeCell ref="L74:O74"/>
    <mergeCell ref="P74:S74"/>
    <mergeCell ref="T74:W74"/>
    <mergeCell ref="X74:AA74"/>
    <mergeCell ref="A75:A80"/>
    <mergeCell ref="C75:K75"/>
    <mergeCell ref="L75:O75"/>
    <mergeCell ref="P75:S75"/>
    <mergeCell ref="T75:W75"/>
    <mergeCell ref="X75:AA75"/>
    <mergeCell ref="C76:K76"/>
    <mergeCell ref="L76:O76"/>
    <mergeCell ref="P76:S76"/>
    <mergeCell ref="T76:W76"/>
    <mergeCell ref="X76:AA76"/>
    <mergeCell ref="C77:K77"/>
    <mergeCell ref="L77:O77"/>
    <mergeCell ref="P77:S77"/>
    <mergeCell ref="T77:W77"/>
    <mergeCell ref="X77:AA77"/>
    <mergeCell ref="L80:O80"/>
    <mergeCell ref="P80:S80"/>
    <mergeCell ref="T80:W80"/>
    <mergeCell ref="X80:AA80"/>
    <mergeCell ref="L81:O81"/>
    <mergeCell ref="P81:S81"/>
    <mergeCell ref="T81:W81"/>
    <mergeCell ref="X81:AA81"/>
    <mergeCell ref="C78:K78"/>
    <mergeCell ref="L78:O78"/>
    <mergeCell ref="P78:S78"/>
    <mergeCell ref="T78:W78"/>
    <mergeCell ref="X78:AA78"/>
    <mergeCell ref="C79:K79"/>
    <mergeCell ref="L79:O79"/>
    <mergeCell ref="P79:S79"/>
    <mergeCell ref="T79:W79"/>
    <mergeCell ref="X79:AA79"/>
    <mergeCell ref="L82:O82"/>
    <mergeCell ref="P82:S82"/>
    <mergeCell ref="T82:W82"/>
    <mergeCell ref="X82:AA82"/>
    <mergeCell ref="N84:O84"/>
    <mergeCell ref="A85:J85"/>
    <mergeCell ref="K85:M85"/>
    <mergeCell ref="N85:Y85"/>
    <mergeCell ref="Z85:AE85"/>
    <mergeCell ref="A86:A91"/>
    <mergeCell ref="C86:J86"/>
    <mergeCell ref="K86:M86"/>
    <mergeCell ref="N86:P86"/>
    <mergeCell ref="W86:Y86"/>
    <mergeCell ref="C87:J87"/>
    <mergeCell ref="K87:M87"/>
    <mergeCell ref="N87:P87"/>
    <mergeCell ref="W87:Y87"/>
    <mergeCell ref="C88:J88"/>
    <mergeCell ref="C90:J90"/>
    <mergeCell ref="K90:M90"/>
    <mergeCell ref="K91:M91"/>
    <mergeCell ref="K92:M92"/>
    <mergeCell ref="K93:M93"/>
    <mergeCell ref="S93:U93"/>
    <mergeCell ref="K88:M88"/>
    <mergeCell ref="N88:P88"/>
    <mergeCell ref="W88:Y88"/>
    <mergeCell ref="C89:J89"/>
    <mergeCell ref="K89:M89"/>
    <mergeCell ref="N89:P89"/>
    <mergeCell ref="W89:Y89"/>
    <mergeCell ref="A97:J97"/>
    <mergeCell ref="K97:M97"/>
    <mergeCell ref="N97:Y97"/>
    <mergeCell ref="Z97:AE97"/>
    <mergeCell ref="A98:A100"/>
    <mergeCell ref="C98:J98"/>
    <mergeCell ref="K98:M98"/>
    <mergeCell ref="N98:P98"/>
    <mergeCell ref="W98:Y98"/>
    <mergeCell ref="C99:J99"/>
    <mergeCell ref="Z106:AE106"/>
    <mergeCell ref="A107:A109"/>
    <mergeCell ref="K107:M107"/>
    <mergeCell ref="N107:P107"/>
    <mergeCell ref="W107:Y107"/>
    <mergeCell ref="K108:M108"/>
    <mergeCell ref="K99:M99"/>
    <mergeCell ref="K100:M100"/>
    <mergeCell ref="K101:M101"/>
    <mergeCell ref="K102:M102"/>
    <mergeCell ref="S102:U102"/>
    <mergeCell ref="K103:M103"/>
    <mergeCell ref="S103:V103"/>
    <mergeCell ref="K109:M109"/>
    <mergeCell ref="K110:M110"/>
    <mergeCell ref="K111:M111"/>
    <mergeCell ref="S111:U111"/>
    <mergeCell ref="A112:J112"/>
    <mergeCell ref="K112:M112"/>
    <mergeCell ref="S112:V112"/>
    <mergeCell ref="W103:Y103"/>
    <mergeCell ref="A106:J106"/>
    <mergeCell ref="K106:M106"/>
    <mergeCell ref="N106:Y106"/>
    <mergeCell ref="W112:Y112"/>
    <mergeCell ref="A115:J115"/>
    <mergeCell ref="K115:M115"/>
    <mergeCell ref="N115:Y115"/>
    <mergeCell ref="Z115:AE115"/>
    <mergeCell ref="A116:A118"/>
    <mergeCell ref="C116:J116"/>
    <mergeCell ref="K116:M116"/>
    <mergeCell ref="N116:P116"/>
    <mergeCell ref="W116:Y116"/>
    <mergeCell ref="K121:M121"/>
    <mergeCell ref="S121:V121"/>
    <mergeCell ref="W121:Y121"/>
    <mergeCell ref="A124:J124"/>
    <mergeCell ref="K124:M124"/>
    <mergeCell ref="N124:Y124"/>
    <mergeCell ref="C117:J117"/>
    <mergeCell ref="K117:M117"/>
    <mergeCell ref="K118:M118"/>
    <mergeCell ref="K119:M119"/>
    <mergeCell ref="K120:M120"/>
    <mergeCell ref="S120:U120"/>
    <mergeCell ref="Z124:AE124"/>
    <mergeCell ref="A133:J133"/>
    <mergeCell ref="K133:M133"/>
    <mergeCell ref="N133:Y133"/>
    <mergeCell ref="A125:A128"/>
    <mergeCell ref="C125:J125"/>
    <mergeCell ref="K125:M125"/>
    <mergeCell ref="N125:P125"/>
    <mergeCell ref="W125:Y125"/>
    <mergeCell ref="C126:J126"/>
    <mergeCell ref="K126:M126"/>
    <mergeCell ref="N126:P126"/>
    <mergeCell ref="W126:Y126"/>
    <mergeCell ref="C127:J127"/>
    <mergeCell ref="K127:M127"/>
    <mergeCell ref="K128:M128"/>
    <mergeCell ref="Z133:AE133"/>
    <mergeCell ref="A134:A136"/>
    <mergeCell ref="C134:J134"/>
    <mergeCell ref="K134:M134"/>
    <mergeCell ref="N134:P134"/>
    <mergeCell ref="W134:Y134"/>
    <mergeCell ref="C135:J135"/>
    <mergeCell ref="Z142:AE142"/>
    <mergeCell ref="K129:M129"/>
    <mergeCell ref="K130:M130"/>
    <mergeCell ref="S130:U130"/>
    <mergeCell ref="K135:M135"/>
    <mergeCell ref="K136:M136"/>
    <mergeCell ref="A143:A146"/>
    <mergeCell ref="C143:J143"/>
    <mergeCell ref="K143:M143"/>
    <mergeCell ref="N143:P143"/>
    <mergeCell ref="T143:V143"/>
    <mergeCell ref="K146:M146"/>
    <mergeCell ref="K137:M137"/>
    <mergeCell ref="K138:M138"/>
    <mergeCell ref="S138:U138"/>
    <mergeCell ref="K139:M139"/>
    <mergeCell ref="S139:V139"/>
    <mergeCell ref="C144:J144"/>
    <mergeCell ref="K144:M144"/>
    <mergeCell ref="N144:P144"/>
    <mergeCell ref="T144:V144"/>
    <mergeCell ref="C145:J145"/>
    <mergeCell ref="K145:M145"/>
    <mergeCell ref="A142:J142"/>
    <mergeCell ref="K142:M142"/>
    <mergeCell ref="N142:Y142"/>
    <mergeCell ref="W139:Y139"/>
    <mergeCell ref="Z152:AE152"/>
    <mergeCell ref="A153:A155"/>
    <mergeCell ref="C153:J153"/>
    <mergeCell ref="K153:M153"/>
    <mergeCell ref="N153:P153"/>
    <mergeCell ref="U153:W153"/>
    <mergeCell ref="C154:J154"/>
    <mergeCell ref="K147:M147"/>
    <mergeCell ref="K148:M148"/>
    <mergeCell ref="S148:U148"/>
    <mergeCell ref="H150:J150"/>
    <mergeCell ref="G151:I151"/>
    <mergeCell ref="K151:M151"/>
    <mergeCell ref="K154:M154"/>
    <mergeCell ref="K155:M155"/>
    <mergeCell ref="K156:M156"/>
    <mergeCell ref="K157:M157"/>
    <mergeCell ref="S157:U157"/>
    <mergeCell ref="A158:J158"/>
    <mergeCell ref="K158:M158"/>
    <mergeCell ref="S158:V158"/>
    <mergeCell ref="A152:J152"/>
    <mergeCell ref="K152:M152"/>
    <mergeCell ref="N152:Y152"/>
    <mergeCell ref="W158:Y158"/>
    <mergeCell ref="K166:M166"/>
    <mergeCell ref="S166:V166"/>
    <mergeCell ref="W166:Y166"/>
    <mergeCell ref="Z160:AE160"/>
    <mergeCell ref="A161:A163"/>
    <mergeCell ref="C161:J161"/>
    <mergeCell ref="K161:M161"/>
    <mergeCell ref="N161:P161"/>
    <mergeCell ref="T161:V161"/>
    <mergeCell ref="C162:J162"/>
    <mergeCell ref="K162:M162"/>
    <mergeCell ref="K163:M163"/>
    <mergeCell ref="K164:M164"/>
    <mergeCell ref="K165:M165"/>
    <mergeCell ref="S165:U165"/>
    <mergeCell ref="A160:J160"/>
    <mergeCell ref="K160:M160"/>
    <mergeCell ref="N160:Y160"/>
    <mergeCell ref="A177:AE182"/>
    <mergeCell ref="K173:M173"/>
    <mergeCell ref="K174:M174"/>
    <mergeCell ref="S174:U174"/>
    <mergeCell ref="K175:M175"/>
    <mergeCell ref="S175:V175"/>
    <mergeCell ref="W175:Y175"/>
    <mergeCell ref="Z169:AE169"/>
    <mergeCell ref="A170:A172"/>
    <mergeCell ref="C170:J170"/>
    <mergeCell ref="K170:M170"/>
    <mergeCell ref="N170:P170"/>
    <mergeCell ref="W170:Y170"/>
    <mergeCell ref="C171:J171"/>
    <mergeCell ref="K171:M171"/>
    <mergeCell ref="K172:M172"/>
    <mergeCell ref="A169:J169"/>
    <mergeCell ref="K169:M169"/>
    <mergeCell ref="N169:Y169"/>
  </mergeCells>
  <phoneticPr fontId="2"/>
  <conditionalFormatting sqref="D3:G3 L4:O4 N84:O84 H150:J150">
    <cfRule type="containsBlanks" dxfId="81" priority="46">
      <formula>LEN(TRIM(D3))=0</formula>
    </cfRule>
  </conditionalFormatting>
  <conditionalFormatting sqref="K22:M22 S22:U22 K103 K112 K121">
    <cfRule type="cellIs" dxfId="80" priority="44" operator="equal">
      <formula>0</formula>
    </cfRule>
  </conditionalFormatting>
  <conditionalFormatting sqref="K34:M34">
    <cfRule type="cellIs" dxfId="79" priority="43" operator="equal">
      <formula>0</formula>
    </cfRule>
  </conditionalFormatting>
  <conditionalFormatting sqref="K45:M46">
    <cfRule type="cellIs" dxfId="78" priority="41" operator="equal">
      <formula>0</formula>
    </cfRule>
  </conditionalFormatting>
  <conditionalFormatting sqref="K55:M56">
    <cfRule type="cellIs" dxfId="77" priority="40" operator="equal">
      <formula>0</formula>
    </cfRule>
  </conditionalFormatting>
  <conditionalFormatting sqref="K67:M68">
    <cfRule type="cellIs" dxfId="76" priority="39" operator="equal">
      <formula>0</formula>
    </cfRule>
  </conditionalFormatting>
  <conditionalFormatting sqref="K93:M93">
    <cfRule type="cellIs" dxfId="75" priority="38" operator="equal">
      <formula>0</formula>
    </cfRule>
  </conditionalFormatting>
  <conditionalFormatting sqref="K102:M102">
    <cfRule type="cellIs" dxfId="74" priority="36" operator="equal">
      <formula>0</formula>
    </cfRule>
  </conditionalFormatting>
  <conditionalFormatting sqref="K111:M111">
    <cfRule type="cellIs" dxfId="73" priority="35" operator="equal">
      <formula>0</formula>
    </cfRule>
  </conditionalFormatting>
  <conditionalFormatting sqref="K120:M120">
    <cfRule type="cellIs" dxfId="72" priority="34" operator="equal">
      <formula>0</formula>
    </cfRule>
  </conditionalFormatting>
  <conditionalFormatting sqref="K130:M130">
    <cfRule type="cellIs" dxfId="71" priority="33" operator="equal">
      <formula>0</formula>
    </cfRule>
  </conditionalFormatting>
  <conditionalFormatting sqref="K138:M139">
    <cfRule type="cellIs" dxfId="70" priority="32" operator="equal">
      <formula>0</formula>
    </cfRule>
  </conditionalFormatting>
  <conditionalFormatting sqref="K148:M148">
    <cfRule type="cellIs" dxfId="69" priority="31" operator="equal">
      <formula>0</formula>
    </cfRule>
  </conditionalFormatting>
  <conditionalFormatting sqref="K157:M158">
    <cfRule type="cellIs" dxfId="68" priority="29" operator="equal">
      <formula>0</formula>
    </cfRule>
  </conditionalFormatting>
  <conditionalFormatting sqref="K165:M166">
    <cfRule type="cellIs" dxfId="67" priority="28" operator="equal">
      <formula>0</formula>
    </cfRule>
  </conditionalFormatting>
  <conditionalFormatting sqref="K174:M175">
    <cfRule type="cellIs" dxfId="66" priority="27" operator="equal">
      <formula>0</formula>
    </cfRule>
  </conditionalFormatting>
  <conditionalFormatting sqref="S34:U34">
    <cfRule type="cellIs" dxfId="65" priority="42" operator="equal">
      <formula>0</formula>
    </cfRule>
  </conditionalFormatting>
  <conditionalFormatting sqref="S45:U45">
    <cfRule type="cellIs" dxfId="64" priority="22" operator="equal">
      <formula>0</formula>
    </cfRule>
  </conditionalFormatting>
  <conditionalFormatting sqref="S55:U55">
    <cfRule type="cellIs" dxfId="63" priority="21" operator="equal">
      <formula>0</formula>
    </cfRule>
  </conditionalFormatting>
  <conditionalFormatting sqref="S67:U67">
    <cfRule type="cellIs" dxfId="62" priority="20" operator="equal">
      <formula>0</formula>
    </cfRule>
  </conditionalFormatting>
  <conditionalFormatting sqref="S93:U93">
    <cfRule type="cellIs" dxfId="61" priority="37" operator="equal">
      <formula>0</formula>
    </cfRule>
  </conditionalFormatting>
  <conditionalFormatting sqref="S102:U102">
    <cfRule type="cellIs" dxfId="60" priority="14" operator="equal">
      <formula>0</formula>
    </cfRule>
  </conditionalFormatting>
  <conditionalFormatting sqref="S111:U111">
    <cfRule type="cellIs" dxfId="59" priority="13" operator="equal">
      <formula>0</formula>
    </cfRule>
  </conditionalFormatting>
  <conditionalFormatting sqref="S120:U120">
    <cfRule type="cellIs" dxfId="58" priority="12" operator="equal">
      <formula>0</formula>
    </cfRule>
  </conditionalFormatting>
  <conditionalFormatting sqref="S130:U130">
    <cfRule type="cellIs" dxfId="57" priority="11" operator="equal">
      <formula>0</formula>
    </cfRule>
  </conditionalFormatting>
  <conditionalFormatting sqref="S138:U138">
    <cfRule type="cellIs" dxfId="56" priority="19" operator="equal">
      <formula>0</formula>
    </cfRule>
  </conditionalFormatting>
  <conditionalFormatting sqref="S148:U148">
    <cfRule type="cellIs" dxfId="55" priority="18" operator="equal">
      <formula>0</formula>
    </cfRule>
  </conditionalFormatting>
  <conditionalFormatting sqref="S157:U157">
    <cfRule type="cellIs" dxfId="54" priority="17" operator="equal">
      <formula>0</formula>
    </cfRule>
  </conditionalFormatting>
  <conditionalFormatting sqref="S165:U165">
    <cfRule type="cellIs" dxfId="53" priority="16" operator="equal">
      <formula>0</formula>
    </cfRule>
  </conditionalFormatting>
  <conditionalFormatting sqref="S174:U174">
    <cfRule type="cellIs" dxfId="52" priority="15" operator="equal">
      <formula>0</formula>
    </cfRule>
  </conditionalFormatting>
  <conditionalFormatting sqref="W35:Y35">
    <cfRule type="cellIs" dxfId="51" priority="23" operator="equal">
      <formula>0</formula>
    </cfRule>
  </conditionalFormatting>
  <conditionalFormatting sqref="W46:Y46">
    <cfRule type="cellIs" dxfId="50" priority="10" operator="equal">
      <formula>0</formula>
    </cfRule>
  </conditionalFormatting>
  <conditionalFormatting sqref="W56:Y56">
    <cfRule type="cellIs" dxfId="49" priority="9" operator="equal">
      <formula>0</formula>
    </cfRule>
  </conditionalFormatting>
  <conditionalFormatting sqref="W68:Y68">
    <cfRule type="cellIs" dxfId="48" priority="8" operator="equal">
      <formula>0</formula>
    </cfRule>
  </conditionalFormatting>
  <conditionalFormatting sqref="W103:Y103">
    <cfRule type="cellIs" dxfId="47" priority="7" operator="equal">
      <formula>0</formula>
    </cfRule>
  </conditionalFormatting>
  <conditionalFormatting sqref="W112:Y112">
    <cfRule type="cellIs" dxfId="46" priority="6" operator="equal">
      <formula>0</formula>
    </cfRule>
  </conditionalFormatting>
  <conditionalFormatting sqref="W121:Y121">
    <cfRule type="cellIs" dxfId="45" priority="5" operator="equal">
      <formula>0</formula>
    </cfRule>
  </conditionalFormatting>
  <conditionalFormatting sqref="W139:Y139">
    <cfRule type="cellIs" dxfId="44" priority="4" operator="equal">
      <formula>0</formula>
    </cfRule>
  </conditionalFormatting>
  <conditionalFormatting sqref="W158:Y158">
    <cfRule type="cellIs" dxfId="43" priority="3" operator="equal">
      <formula>0</formula>
    </cfRule>
  </conditionalFormatting>
  <conditionalFormatting sqref="W166:Y166">
    <cfRule type="cellIs" dxfId="42" priority="2" operator="equal">
      <formula>0</formula>
    </cfRule>
  </conditionalFormatting>
  <conditionalFormatting sqref="W175:Y175">
    <cfRule type="cellIs" dxfId="41" priority="1" operator="equal">
      <formula>0</formula>
    </cfRule>
  </conditionalFormatting>
  <conditionalFormatting sqref="AD3 G151:I151 K151:M151">
    <cfRule type="containsBlanks" dxfId="40" priority="45">
      <formula>LEN(TRIM(G3))=0</formula>
    </cfRule>
  </conditionalFormatting>
  <dataValidations count="4">
    <dataValidation type="list" allowBlank="1" showInputMessage="1" showErrorMessage="1" sqref="N84:O84" xr:uid="{1BFA420E-CC69-4D65-A434-4E301E69DF13}">
      <formula1>"なし,あり"</formula1>
    </dataValidation>
    <dataValidation type="list" allowBlank="1" showInputMessage="1" showErrorMessage="1" sqref="H150:J150" xr:uid="{65E3273C-C67D-470F-8E18-060674C898C4}">
      <formula1>"利用あり,利用なし"</formula1>
    </dataValidation>
    <dataValidation type="list" allowBlank="1" showInputMessage="1" showErrorMessage="1" promptTitle="SMO選択" prompt="SMOの会社を選択" sqref="IJ11 SF11 ACB11 ALX11 AVT11 BFP11 BPL11 BZH11 CJD11 CSZ11 DCV11 DMR11 DWN11 EGJ11 EQF11 FAB11 FJX11 FTT11 GDP11 GNL11 GXH11 HHD11 HQZ11 IAV11 IKR11 IUN11 JEJ11 JOF11 JYB11 KHX11 KRT11 LBP11 LLL11 LVH11 MFD11 MOZ11 MYV11 NIR11 NSN11 OCJ11 OMF11 OWB11 PFX11 PPT11 PZP11 QJL11 QTH11 RDD11 RMZ11 RWV11 SGR11 SQN11 TAJ11 TKF11 TUB11 UDX11 UNT11 UXP11 VHL11 VRH11 WBD11 WKZ11 WUV11 U65648 IJ65644 SF65644 ACB65644 ALX65644 AVT65644 BFP65644 BPL65644 BZH65644 CJD65644 CSZ65644 DCV65644 DMR65644 DWN65644 EGJ65644 EQF65644 FAB65644 FJX65644 FTT65644 GDP65644 GNL65644 GXH65644 HHD65644 HQZ65644 IAV65644 IKR65644 IUN65644 JEJ65644 JOF65644 JYB65644 KHX65644 KRT65644 LBP65644 LLL65644 LVH65644 MFD65644 MOZ65644 MYV65644 NIR65644 NSN65644 OCJ65644 OMF65644 OWB65644 PFX65644 PPT65644 PZP65644 QJL65644 QTH65644 RDD65644 RMZ65644 RWV65644 SGR65644 SQN65644 TAJ65644 TKF65644 TUB65644 UDX65644 UNT65644 UXP65644 VHL65644 VRH65644 WBD65644 WKZ65644 WUV65644 U131184 IJ131180 SF131180 ACB131180 ALX131180 AVT131180 BFP131180 BPL131180 BZH131180 CJD131180 CSZ131180 DCV131180 DMR131180 DWN131180 EGJ131180 EQF131180 FAB131180 FJX131180 FTT131180 GDP131180 GNL131180 GXH131180 HHD131180 HQZ131180 IAV131180 IKR131180 IUN131180 JEJ131180 JOF131180 JYB131180 KHX131180 KRT131180 LBP131180 LLL131180 LVH131180 MFD131180 MOZ131180 MYV131180 NIR131180 NSN131180 OCJ131180 OMF131180 OWB131180 PFX131180 PPT131180 PZP131180 QJL131180 QTH131180 RDD131180 RMZ131180 RWV131180 SGR131180 SQN131180 TAJ131180 TKF131180 TUB131180 UDX131180 UNT131180 UXP131180 VHL131180 VRH131180 WBD131180 WKZ131180 WUV131180 U196720 IJ196716 SF196716 ACB196716 ALX196716 AVT196716 BFP196716 BPL196716 BZH196716 CJD196716 CSZ196716 DCV196716 DMR196716 DWN196716 EGJ196716 EQF196716 FAB196716 FJX196716 FTT196716 GDP196716 GNL196716 GXH196716 HHD196716 HQZ196716 IAV196716 IKR196716 IUN196716 JEJ196716 JOF196716 JYB196716 KHX196716 KRT196716 LBP196716 LLL196716 LVH196716 MFD196716 MOZ196716 MYV196716 NIR196716 NSN196716 OCJ196716 OMF196716 OWB196716 PFX196716 PPT196716 PZP196716 QJL196716 QTH196716 RDD196716 RMZ196716 RWV196716 SGR196716 SQN196716 TAJ196716 TKF196716 TUB196716 UDX196716 UNT196716 UXP196716 VHL196716 VRH196716 WBD196716 WKZ196716 WUV196716 U262256 IJ262252 SF262252 ACB262252 ALX262252 AVT262252 BFP262252 BPL262252 BZH262252 CJD262252 CSZ262252 DCV262252 DMR262252 DWN262252 EGJ262252 EQF262252 FAB262252 FJX262252 FTT262252 GDP262252 GNL262252 GXH262252 HHD262252 HQZ262252 IAV262252 IKR262252 IUN262252 JEJ262252 JOF262252 JYB262252 KHX262252 KRT262252 LBP262252 LLL262252 LVH262252 MFD262252 MOZ262252 MYV262252 NIR262252 NSN262252 OCJ262252 OMF262252 OWB262252 PFX262252 PPT262252 PZP262252 QJL262252 QTH262252 RDD262252 RMZ262252 RWV262252 SGR262252 SQN262252 TAJ262252 TKF262252 TUB262252 UDX262252 UNT262252 UXP262252 VHL262252 VRH262252 WBD262252 WKZ262252 WUV262252 U327792 IJ327788 SF327788 ACB327788 ALX327788 AVT327788 BFP327788 BPL327788 BZH327788 CJD327788 CSZ327788 DCV327788 DMR327788 DWN327788 EGJ327788 EQF327788 FAB327788 FJX327788 FTT327788 GDP327788 GNL327788 GXH327788 HHD327788 HQZ327788 IAV327788 IKR327788 IUN327788 JEJ327788 JOF327788 JYB327788 KHX327788 KRT327788 LBP327788 LLL327788 LVH327788 MFD327788 MOZ327788 MYV327788 NIR327788 NSN327788 OCJ327788 OMF327788 OWB327788 PFX327788 PPT327788 PZP327788 QJL327788 QTH327788 RDD327788 RMZ327788 RWV327788 SGR327788 SQN327788 TAJ327788 TKF327788 TUB327788 UDX327788 UNT327788 UXP327788 VHL327788 VRH327788 WBD327788 WKZ327788 WUV327788 U393328 IJ393324 SF393324 ACB393324 ALX393324 AVT393324 BFP393324 BPL393324 BZH393324 CJD393324 CSZ393324 DCV393324 DMR393324 DWN393324 EGJ393324 EQF393324 FAB393324 FJX393324 FTT393324 GDP393324 GNL393324 GXH393324 HHD393324 HQZ393324 IAV393324 IKR393324 IUN393324 JEJ393324 JOF393324 JYB393324 KHX393324 KRT393324 LBP393324 LLL393324 LVH393324 MFD393324 MOZ393324 MYV393324 NIR393324 NSN393324 OCJ393324 OMF393324 OWB393324 PFX393324 PPT393324 PZP393324 QJL393324 QTH393324 RDD393324 RMZ393324 RWV393324 SGR393324 SQN393324 TAJ393324 TKF393324 TUB393324 UDX393324 UNT393324 UXP393324 VHL393324 VRH393324 WBD393324 WKZ393324 WUV393324 U458864 IJ458860 SF458860 ACB458860 ALX458860 AVT458860 BFP458860 BPL458860 BZH458860 CJD458860 CSZ458860 DCV458860 DMR458860 DWN458860 EGJ458860 EQF458860 FAB458860 FJX458860 FTT458860 GDP458860 GNL458860 GXH458860 HHD458860 HQZ458860 IAV458860 IKR458860 IUN458860 JEJ458860 JOF458860 JYB458860 KHX458860 KRT458860 LBP458860 LLL458860 LVH458860 MFD458860 MOZ458860 MYV458860 NIR458860 NSN458860 OCJ458860 OMF458860 OWB458860 PFX458860 PPT458860 PZP458860 QJL458860 QTH458860 RDD458860 RMZ458860 RWV458860 SGR458860 SQN458860 TAJ458860 TKF458860 TUB458860 UDX458860 UNT458860 UXP458860 VHL458860 VRH458860 WBD458860 WKZ458860 WUV458860 U524400 IJ524396 SF524396 ACB524396 ALX524396 AVT524396 BFP524396 BPL524396 BZH524396 CJD524396 CSZ524396 DCV524396 DMR524396 DWN524396 EGJ524396 EQF524396 FAB524396 FJX524396 FTT524396 GDP524396 GNL524396 GXH524396 HHD524396 HQZ524396 IAV524396 IKR524396 IUN524396 JEJ524396 JOF524396 JYB524396 KHX524396 KRT524396 LBP524396 LLL524396 LVH524396 MFD524396 MOZ524396 MYV524396 NIR524396 NSN524396 OCJ524396 OMF524396 OWB524396 PFX524396 PPT524396 PZP524396 QJL524396 QTH524396 RDD524396 RMZ524396 RWV524396 SGR524396 SQN524396 TAJ524396 TKF524396 TUB524396 UDX524396 UNT524396 UXP524396 VHL524396 VRH524396 WBD524396 WKZ524396 WUV524396 U589936 IJ589932 SF589932 ACB589932 ALX589932 AVT589932 BFP589932 BPL589932 BZH589932 CJD589932 CSZ589932 DCV589932 DMR589932 DWN589932 EGJ589932 EQF589932 FAB589932 FJX589932 FTT589932 GDP589932 GNL589932 GXH589932 HHD589932 HQZ589932 IAV589932 IKR589932 IUN589932 JEJ589932 JOF589932 JYB589932 KHX589932 KRT589932 LBP589932 LLL589932 LVH589932 MFD589932 MOZ589932 MYV589932 NIR589932 NSN589932 OCJ589932 OMF589932 OWB589932 PFX589932 PPT589932 PZP589932 QJL589932 QTH589932 RDD589932 RMZ589932 RWV589932 SGR589932 SQN589932 TAJ589932 TKF589932 TUB589932 UDX589932 UNT589932 UXP589932 VHL589932 VRH589932 WBD589932 WKZ589932 WUV589932 U655472 IJ655468 SF655468 ACB655468 ALX655468 AVT655468 BFP655468 BPL655468 BZH655468 CJD655468 CSZ655468 DCV655468 DMR655468 DWN655468 EGJ655468 EQF655468 FAB655468 FJX655468 FTT655468 GDP655468 GNL655468 GXH655468 HHD655468 HQZ655468 IAV655468 IKR655468 IUN655468 JEJ655468 JOF655468 JYB655468 KHX655468 KRT655468 LBP655468 LLL655468 LVH655468 MFD655468 MOZ655468 MYV655468 NIR655468 NSN655468 OCJ655468 OMF655468 OWB655468 PFX655468 PPT655468 PZP655468 QJL655468 QTH655468 RDD655468 RMZ655468 RWV655468 SGR655468 SQN655468 TAJ655468 TKF655468 TUB655468 UDX655468 UNT655468 UXP655468 VHL655468 VRH655468 WBD655468 WKZ655468 WUV655468 U721008 IJ721004 SF721004 ACB721004 ALX721004 AVT721004 BFP721004 BPL721004 BZH721004 CJD721004 CSZ721004 DCV721004 DMR721004 DWN721004 EGJ721004 EQF721004 FAB721004 FJX721004 FTT721004 GDP721004 GNL721004 GXH721004 HHD721004 HQZ721004 IAV721004 IKR721004 IUN721004 JEJ721004 JOF721004 JYB721004 KHX721004 KRT721004 LBP721004 LLL721004 LVH721004 MFD721004 MOZ721004 MYV721004 NIR721004 NSN721004 OCJ721004 OMF721004 OWB721004 PFX721004 PPT721004 PZP721004 QJL721004 QTH721004 RDD721004 RMZ721004 RWV721004 SGR721004 SQN721004 TAJ721004 TKF721004 TUB721004 UDX721004 UNT721004 UXP721004 VHL721004 VRH721004 WBD721004 WKZ721004 WUV721004 U786544 IJ786540 SF786540 ACB786540 ALX786540 AVT786540 BFP786540 BPL786540 BZH786540 CJD786540 CSZ786540 DCV786540 DMR786540 DWN786540 EGJ786540 EQF786540 FAB786540 FJX786540 FTT786540 GDP786540 GNL786540 GXH786540 HHD786540 HQZ786540 IAV786540 IKR786540 IUN786540 JEJ786540 JOF786540 JYB786540 KHX786540 KRT786540 LBP786540 LLL786540 LVH786540 MFD786540 MOZ786540 MYV786540 NIR786540 NSN786540 OCJ786540 OMF786540 OWB786540 PFX786540 PPT786540 PZP786540 QJL786540 QTH786540 RDD786540 RMZ786540 RWV786540 SGR786540 SQN786540 TAJ786540 TKF786540 TUB786540 UDX786540 UNT786540 UXP786540 VHL786540 VRH786540 WBD786540 WKZ786540 WUV786540 U852080 IJ852076 SF852076 ACB852076 ALX852076 AVT852076 BFP852076 BPL852076 BZH852076 CJD852076 CSZ852076 DCV852076 DMR852076 DWN852076 EGJ852076 EQF852076 FAB852076 FJX852076 FTT852076 GDP852076 GNL852076 GXH852076 HHD852076 HQZ852076 IAV852076 IKR852076 IUN852076 JEJ852076 JOF852076 JYB852076 KHX852076 KRT852076 LBP852076 LLL852076 LVH852076 MFD852076 MOZ852076 MYV852076 NIR852076 NSN852076 OCJ852076 OMF852076 OWB852076 PFX852076 PPT852076 PZP852076 QJL852076 QTH852076 RDD852076 RMZ852076 RWV852076 SGR852076 SQN852076 TAJ852076 TKF852076 TUB852076 UDX852076 UNT852076 UXP852076 VHL852076 VRH852076 WBD852076 WKZ852076 WUV852076 U917616 IJ917612 SF917612 ACB917612 ALX917612 AVT917612 BFP917612 BPL917612 BZH917612 CJD917612 CSZ917612 DCV917612 DMR917612 DWN917612 EGJ917612 EQF917612 FAB917612 FJX917612 FTT917612 GDP917612 GNL917612 GXH917612 HHD917612 HQZ917612 IAV917612 IKR917612 IUN917612 JEJ917612 JOF917612 JYB917612 KHX917612 KRT917612 LBP917612 LLL917612 LVH917612 MFD917612 MOZ917612 MYV917612 NIR917612 NSN917612 OCJ917612 OMF917612 OWB917612 PFX917612 PPT917612 PZP917612 QJL917612 QTH917612 RDD917612 RMZ917612 RWV917612 SGR917612 SQN917612 TAJ917612 TKF917612 TUB917612 UDX917612 UNT917612 UXP917612 VHL917612 VRH917612 WBD917612 WKZ917612 WUV917612 U983152 IJ983148 SF983148 ACB983148 ALX983148 AVT983148 BFP983148 BPL983148 BZH983148 CJD983148 CSZ983148 DCV983148 DMR983148 DWN983148 EGJ983148 EQF983148 FAB983148 FJX983148 FTT983148 GDP983148 GNL983148 GXH983148 HHD983148 HQZ983148 IAV983148 IKR983148 IUN983148 JEJ983148 JOF983148 JYB983148 KHX983148 KRT983148 LBP983148 LLL983148 LVH983148 MFD983148 MOZ983148 MYV983148 NIR983148 NSN983148 OCJ983148 OMF983148 OWB983148 PFX983148 PPT983148 PZP983148 QJL983148 QTH983148 RDD983148 RMZ983148 RWV983148 SGR983148 SQN983148 TAJ983148 TKF983148 TUB983148 UDX983148 UNT983148 UXP983148 VHL983148 VRH983148 WBD983148 WKZ983148 WUV983148 R65648 R131184 R196720 R262256 R327792 R393328 R458864 R524400 R589936 R655472 R721008 R786544 R852080 R917616 R983152" xr:uid="{4CBCB6C4-38D3-4B99-B326-15ABA18A89EA}">
      <formula1>"株式会社EP綜合,シミックヘルスケア・インスティテュート株式会社"</formula1>
    </dataValidation>
    <dataValidation type="list" allowBlank="1" showInputMessage="1" showErrorMessage="1" promptTitle="CRC,フルサポート選択" prompt="院内CRCかSMOのサポート（CRCのみ・フルサポート）を選択" sqref="AD3 IG11 SC11 ABY11 ALU11 AVQ11 BFM11 BPI11 BZE11 CJA11 CSW11 DCS11 DMO11 DWK11 EGG11 EQC11 EZY11 FJU11 FTQ11 GDM11 GNI11 GXE11 HHA11 HQW11 IAS11 IKO11 IUK11 JEG11 JOC11 JXY11 KHU11 KRQ11 LBM11 LLI11 LVE11 MFA11 MOW11 MYS11 NIO11 NSK11 OCG11 OMC11 OVY11 PFU11 PPQ11 PZM11 QJI11 QTE11 RDA11 RMW11 RWS11 SGO11 SQK11 TAG11 TKC11 TTY11 UDU11 UNQ11 UXM11 VHI11 VRE11 WBA11 WKW11 WUS11 P131184 IG65644 SC65644 ABY65644 ALU65644 AVQ65644 BFM65644 BPI65644 BZE65644 CJA65644 CSW65644 DCS65644 DMO65644 DWK65644 EGG65644 EQC65644 EZY65644 FJU65644 FTQ65644 GDM65644 GNI65644 GXE65644 HHA65644 HQW65644 IAS65644 IKO65644 IUK65644 JEG65644 JOC65644 JXY65644 KHU65644 KRQ65644 LBM65644 LLI65644 LVE65644 MFA65644 MOW65644 MYS65644 NIO65644 NSK65644 OCG65644 OMC65644 OVY65644 PFU65644 PPQ65644 PZM65644 QJI65644 QTE65644 RDA65644 RMW65644 RWS65644 SGO65644 SQK65644 TAG65644 TKC65644 TTY65644 UDU65644 UNQ65644 UXM65644 VHI65644 VRE65644 WBA65644 WKW65644 WUS65644 P196720 IG131180 SC131180 ABY131180 ALU131180 AVQ131180 BFM131180 BPI131180 BZE131180 CJA131180 CSW131180 DCS131180 DMO131180 DWK131180 EGG131180 EQC131180 EZY131180 FJU131180 FTQ131180 GDM131180 GNI131180 GXE131180 HHA131180 HQW131180 IAS131180 IKO131180 IUK131180 JEG131180 JOC131180 JXY131180 KHU131180 KRQ131180 LBM131180 LLI131180 LVE131180 MFA131180 MOW131180 MYS131180 NIO131180 NSK131180 OCG131180 OMC131180 OVY131180 PFU131180 PPQ131180 PZM131180 QJI131180 QTE131180 RDA131180 RMW131180 RWS131180 SGO131180 SQK131180 TAG131180 TKC131180 TTY131180 UDU131180 UNQ131180 UXM131180 VHI131180 VRE131180 WBA131180 WKW131180 WUS131180 P262256 IG196716 SC196716 ABY196716 ALU196716 AVQ196716 BFM196716 BPI196716 BZE196716 CJA196716 CSW196716 DCS196716 DMO196716 DWK196716 EGG196716 EQC196716 EZY196716 FJU196716 FTQ196716 GDM196716 GNI196716 GXE196716 HHA196716 HQW196716 IAS196716 IKO196716 IUK196716 JEG196716 JOC196716 JXY196716 KHU196716 KRQ196716 LBM196716 LLI196716 LVE196716 MFA196716 MOW196716 MYS196716 NIO196716 NSK196716 OCG196716 OMC196716 OVY196716 PFU196716 PPQ196716 PZM196716 QJI196716 QTE196716 RDA196716 RMW196716 RWS196716 SGO196716 SQK196716 TAG196716 TKC196716 TTY196716 UDU196716 UNQ196716 UXM196716 VHI196716 VRE196716 WBA196716 WKW196716 WUS196716 P327792 IG262252 SC262252 ABY262252 ALU262252 AVQ262252 BFM262252 BPI262252 BZE262252 CJA262252 CSW262252 DCS262252 DMO262252 DWK262252 EGG262252 EQC262252 EZY262252 FJU262252 FTQ262252 GDM262252 GNI262252 GXE262252 HHA262252 HQW262252 IAS262252 IKO262252 IUK262252 JEG262252 JOC262252 JXY262252 KHU262252 KRQ262252 LBM262252 LLI262252 LVE262252 MFA262252 MOW262252 MYS262252 NIO262252 NSK262252 OCG262252 OMC262252 OVY262252 PFU262252 PPQ262252 PZM262252 QJI262252 QTE262252 RDA262252 RMW262252 RWS262252 SGO262252 SQK262252 TAG262252 TKC262252 TTY262252 UDU262252 UNQ262252 UXM262252 VHI262252 VRE262252 WBA262252 WKW262252 WUS262252 P393328 IG327788 SC327788 ABY327788 ALU327788 AVQ327788 BFM327788 BPI327788 BZE327788 CJA327788 CSW327788 DCS327788 DMO327788 DWK327788 EGG327788 EQC327788 EZY327788 FJU327788 FTQ327788 GDM327788 GNI327788 GXE327788 HHA327788 HQW327788 IAS327788 IKO327788 IUK327788 JEG327788 JOC327788 JXY327788 KHU327788 KRQ327788 LBM327788 LLI327788 LVE327788 MFA327788 MOW327788 MYS327788 NIO327788 NSK327788 OCG327788 OMC327788 OVY327788 PFU327788 PPQ327788 PZM327788 QJI327788 QTE327788 RDA327788 RMW327788 RWS327788 SGO327788 SQK327788 TAG327788 TKC327788 TTY327788 UDU327788 UNQ327788 UXM327788 VHI327788 VRE327788 WBA327788 WKW327788 WUS327788 P458864 IG393324 SC393324 ABY393324 ALU393324 AVQ393324 BFM393324 BPI393324 BZE393324 CJA393324 CSW393324 DCS393324 DMO393324 DWK393324 EGG393324 EQC393324 EZY393324 FJU393324 FTQ393324 GDM393324 GNI393324 GXE393324 HHA393324 HQW393324 IAS393324 IKO393324 IUK393324 JEG393324 JOC393324 JXY393324 KHU393324 KRQ393324 LBM393324 LLI393324 LVE393324 MFA393324 MOW393324 MYS393324 NIO393324 NSK393324 OCG393324 OMC393324 OVY393324 PFU393324 PPQ393324 PZM393324 QJI393324 QTE393324 RDA393324 RMW393324 RWS393324 SGO393324 SQK393324 TAG393324 TKC393324 TTY393324 UDU393324 UNQ393324 UXM393324 VHI393324 VRE393324 WBA393324 WKW393324 WUS393324 P524400 IG458860 SC458860 ABY458860 ALU458860 AVQ458860 BFM458860 BPI458860 BZE458860 CJA458860 CSW458860 DCS458860 DMO458860 DWK458860 EGG458860 EQC458860 EZY458860 FJU458860 FTQ458860 GDM458860 GNI458860 GXE458860 HHA458860 HQW458860 IAS458860 IKO458860 IUK458860 JEG458860 JOC458860 JXY458860 KHU458860 KRQ458860 LBM458860 LLI458860 LVE458860 MFA458860 MOW458860 MYS458860 NIO458860 NSK458860 OCG458860 OMC458860 OVY458860 PFU458860 PPQ458860 PZM458860 QJI458860 QTE458860 RDA458860 RMW458860 RWS458860 SGO458860 SQK458860 TAG458860 TKC458860 TTY458860 UDU458860 UNQ458860 UXM458860 VHI458860 VRE458860 WBA458860 WKW458860 WUS458860 P589936 IG524396 SC524396 ABY524396 ALU524396 AVQ524396 BFM524396 BPI524396 BZE524396 CJA524396 CSW524396 DCS524396 DMO524396 DWK524396 EGG524396 EQC524396 EZY524396 FJU524396 FTQ524396 GDM524396 GNI524396 GXE524396 HHA524396 HQW524396 IAS524396 IKO524396 IUK524396 JEG524396 JOC524396 JXY524396 KHU524396 KRQ524396 LBM524396 LLI524396 LVE524396 MFA524396 MOW524396 MYS524396 NIO524396 NSK524396 OCG524396 OMC524396 OVY524396 PFU524396 PPQ524396 PZM524396 QJI524396 QTE524396 RDA524396 RMW524396 RWS524396 SGO524396 SQK524396 TAG524396 TKC524396 TTY524396 UDU524396 UNQ524396 UXM524396 VHI524396 VRE524396 WBA524396 WKW524396 WUS524396 P655472 IG589932 SC589932 ABY589932 ALU589932 AVQ589932 BFM589932 BPI589932 BZE589932 CJA589932 CSW589932 DCS589932 DMO589932 DWK589932 EGG589932 EQC589932 EZY589932 FJU589932 FTQ589932 GDM589932 GNI589932 GXE589932 HHA589932 HQW589932 IAS589932 IKO589932 IUK589932 JEG589932 JOC589932 JXY589932 KHU589932 KRQ589932 LBM589932 LLI589932 LVE589932 MFA589932 MOW589932 MYS589932 NIO589932 NSK589932 OCG589932 OMC589932 OVY589932 PFU589932 PPQ589932 PZM589932 QJI589932 QTE589932 RDA589932 RMW589932 RWS589932 SGO589932 SQK589932 TAG589932 TKC589932 TTY589932 UDU589932 UNQ589932 UXM589932 VHI589932 VRE589932 WBA589932 WKW589932 WUS589932 P721008 IG655468 SC655468 ABY655468 ALU655468 AVQ655468 BFM655468 BPI655468 BZE655468 CJA655468 CSW655468 DCS655468 DMO655468 DWK655468 EGG655468 EQC655468 EZY655468 FJU655468 FTQ655468 GDM655468 GNI655468 GXE655468 HHA655468 HQW655468 IAS655468 IKO655468 IUK655468 JEG655468 JOC655468 JXY655468 KHU655468 KRQ655468 LBM655468 LLI655468 LVE655468 MFA655468 MOW655468 MYS655468 NIO655468 NSK655468 OCG655468 OMC655468 OVY655468 PFU655468 PPQ655468 PZM655468 QJI655468 QTE655468 RDA655468 RMW655468 RWS655468 SGO655468 SQK655468 TAG655468 TKC655468 TTY655468 UDU655468 UNQ655468 UXM655468 VHI655468 VRE655468 WBA655468 WKW655468 WUS655468 P786544 IG721004 SC721004 ABY721004 ALU721004 AVQ721004 BFM721004 BPI721004 BZE721004 CJA721004 CSW721004 DCS721004 DMO721004 DWK721004 EGG721004 EQC721004 EZY721004 FJU721004 FTQ721004 GDM721004 GNI721004 GXE721004 HHA721004 HQW721004 IAS721004 IKO721004 IUK721004 JEG721004 JOC721004 JXY721004 KHU721004 KRQ721004 LBM721004 LLI721004 LVE721004 MFA721004 MOW721004 MYS721004 NIO721004 NSK721004 OCG721004 OMC721004 OVY721004 PFU721004 PPQ721004 PZM721004 QJI721004 QTE721004 RDA721004 RMW721004 RWS721004 SGO721004 SQK721004 TAG721004 TKC721004 TTY721004 UDU721004 UNQ721004 UXM721004 VHI721004 VRE721004 WBA721004 WKW721004 WUS721004 P852080 IG786540 SC786540 ABY786540 ALU786540 AVQ786540 BFM786540 BPI786540 BZE786540 CJA786540 CSW786540 DCS786540 DMO786540 DWK786540 EGG786540 EQC786540 EZY786540 FJU786540 FTQ786540 GDM786540 GNI786540 GXE786540 HHA786540 HQW786540 IAS786540 IKO786540 IUK786540 JEG786540 JOC786540 JXY786540 KHU786540 KRQ786540 LBM786540 LLI786540 LVE786540 MFA786540 MOW786540 MYS786540 NIO786540 NSK786540 OCG786540 OMC786540 OVY786540 PFU786540 PPQ786540 PZM786540 QJI786540 QTE786540 RDA786540 RMW786540 RWS786540 SGO786540 SQK786540 TAG786540 TKC786540 TTY786540 UDU786540 UNQ786540 UXM786540 VHI786540 VRE786540 WBA786540 WKW786540 WUS786540 P917616 IG852076 SC852076 ABY852076 ALU852076 AVQ852076 BFM852076 BPI852076 BZE852076 CJA852076 CSW852076 DCS852076 DMO852076 DWK852076 EGG852076 EQC852076 EZY852076 FJU852076 FTQ852076 GDM852076 GNI852076 GXE852076 HHA852076 HQW852076 IAS852076 IKO852076 IUK852076 JEG852076 JOC852076 JXY852076 KHU852076 KRQ852076 LBM852076 LLI852076 LVE852076 MFA852076 MOW852076 MYS852076 NIO852076 NSK852076 OCG852076 OMC852076 OVY852076 PFU852076 PPQ852076 PZM852076 QJI852076 QTE852076 RDA852076 RMW852076 RWS852076 SGO852076 SQK852076 TAG852076 TKC852076 TTY852076 UDU852076 UNQ852076 UXM852076 VHI852076 VRE852076 WBA852076 WKW852076 WUS852076 P983152 IG917612 SC917612 ABY917612 ALU917612 AVQ917612 BFM917612 BPI917612 BZE917612 CJA917612 CSW917612 DCS917612 DMO917612 DWK917612 EGG917612 EQC917612 EZY917612 FJU917612 FTQ917612 GDM917612 GNI917612 GXE917612 HHA917612 HQW917612 IAS917612 IKO917612 IUK917612 JEG917612 JOC917612 JXY917612 KHU917612 KRQ917612 LBM917612 LLI917612 LVE917612 MFA917612 MOW917612 MYS917612 NIO917612 NSK917612 OCG917612 OMC917612 OVY917612 PFU917612 PPQ917612 PZM917612 QJI917612 QTE917612 RDA917612 RMW917612 RWS917612 SGO917612 SQK917612 TAG917612 TKC917612 TTY917612 UDU917612 UNQ917612 UXM917612 VHI917612 VRE917612 WBA917612 WKW917612 WUS917612 WUS983148 IG983148 SC983148 ABY983148 ALU983148 AVQ983148 BFM983148 BPI983148 BZE983148 CJA983148 CSW983148 DCS983148 DMO983148 DWK983148 EGG983148 EQC983148 EZY983148 FJU983148 FTQ983148 GDM983148 GNI983148 GXE983148 HHA983148 HQW983148 IAS983148 IKO983148 IUK983148 JEG983148 JOC983148 JXY983148 KHU983148 KRQ983148 LBM983148 LLI983148 LVE983148 MFA983148 MOW983148 MYS983148 NIO983148 NSK983148 OCG983148 OMC983148 OVY983148 PFU983148 PPQ983148 PZM983148 QJI983148 QTE983148 RDA983148 RMW983148 RWS983148 SGO983148 SQK983148 TAG983148 TKC983148 TTY983148 UDU983148 UNQ983148 UXM983148 VHI983148 VRE983148 WBA983148 WKW983148 P65648" xr:uid="{B86865F5-5AD3-42EE-8DDF-0563ABBDB02E}">
      <formula1>"院内CRC,SMO CRC,SMOフルサポート"</formula1>
    </dataValidation>
  </dataValidations>
  <printOptions horizontalCentered="1"/>
  <pageMargins left="0" right="0" top="0.59055118110236227" bottom="0.59055118110236227" header="0.31496062992125984" footer="0.31496062992125984"/>
  <pageSetup paperSize="9" fitToWidth="0" fitToHeight="0" orientation="portrait" r:id="rId1"/>
  <headerFooter alignWithMargins="0">
    <oddHeader>&amp;R&amp;P/&amp;Nページ</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7E221-1836-4A9F-B18E-4FF6408FEFA6}">
  <sheetPr>
    <tabColor rgb="FFFFCCFF"/>
  </sheetPr>
  <dimension ref="A1:CK172"/>
  <sheetViews>
    <sheetView zoomScaleNormal="100" zoomScaleSheetLayoutView="100" workbookViewId="0">
      <pane ySplit="5" topLeftCell="A6" activePane="bottomLeft" state="frozen"/>
      <selection pane="bottomLeft" activeCell="W76" sqref="W76:Z76"/>
    </sheetView>
  </sheetViews>
  <sheetFormatPr defaultColWidth="3.125" defaultRowHeight="12.6" customHeight="1" outlineLevelRow="3" x14ac:dyDescent="0.15"/>
  <cols>
    <col min="1" max="2" width="3.125" style="4" customWidth="1"/>
    <col min="3" max="14" width="3.125" style="9" customWidth="1"/>
    <col min="15" max="15" width="3.125" style="17" customWidth="1"/>
    <col min="16" max="17" width="3.125" style="16" customWidth="1"/>
    <col min="18" max="18" width="3.125" style="17" customWidth="1"/>
    <col min="19" max="34" width="3.125" style="4" customWidth="1"/>
    <col min="35" max="36" width="3.5" style="4" customWidth="1"/>
    <col min="37" max="54" width="3.125" style="9" customWidth="1"/>
    <col min="55" max="16384" width="3.125" style="9"/>
  </cols>
  <sheetData>
    <row r="1" spans="1:60" ht="12.6" customHeight="1" x14ac:dyDescent="0.15">
      <c r="A1" s="407" t="s">
        <v>287</v>
      </c>
      <c r="B1" s="407"/>
      <c r="C1" s="407"/>
      <c r="D1" s="407"/>
      <c r="E1" s="407"/>
      <c r="F1" s="407"/>
      <c r="G1" s="407"/>
      <c r="H1" s="407"/>
      <c r="I1" s="407"/>
      <c r="J1" s="407"/>
      <c r="K1" s="407"/>
      <c r="L1" s="407"/>
      <c r="M1" s="407"/>
      <c r="N1" s="407"/>
      <c r="O1" s="407"/>
      <c r="P1" s="407"/>
      <c r="Q1" s="407"/>
      <c r="R1" s="407"/>
      <c r="S1" s="407"/>
      <c r="T1" s="407"/>
      <c r="U1" s="407"/>
      <c r="V1" s="407"/>
      <c r="W1" s="407"/>
      <c r="X1" s="407"/>
      <c r="Y1" s="407"/>
      <c r="Z1" s="407"/>
      <c r="AA1" s="407"/>
      <c r="AB1" s="407"/>
      <c r="AC1" s="407"/>
      <c r="AD1" s="407"/>
      <c r="AE1" s="407"/>
      <c r="AF1" s="392" t="s">
        <v>33</v>
      </c>
      <c r="AG1" s="392"/>
      <c r="AH1" s="392"/>
      <c r="AI1" s="393">
        <f>'試験経費算定表(Ver.3.0)'!AJ3</f>
        <v>0.2</v>
      </c>
      <c r="AJ1" s="393"/>
      <c r="AK1" s="393"/>
      <c r="AL1" s="382" t="s">
        <v>35</v>
      </c>
      <c r="AM1" s="382"/>
      <c r="AN1" s="382"/>
      <c r="AO1" s="383">
        <f>'試験経費算定表(Ver.3.0)'!AP3</f>
        <v>0.3</v>
      </c>
      <c r="AP1" s="383"/>
      <c r="AQ1" s="383"/>
    </row>
    <row r="2" spans="1:60" ht="12.6" customHeight="1" x14ac:dyDescent="0.15">
      <c r="A2" s="407"/>
      <c r="B2" s="407"/>
      <c r="C2" s="407"/>
      <c r="D2" s="407"/>
      <c r="E2" s="407"/>
      <c r="F2" s="407"/>
      <c r="G2" s="407"/>
      <c r="H2" s="407"/>
      <c r="I2" s="407"/>
      <c r="J2" s="407"/>
      <c r="K2" s="407"/>
      <c r="L2" s="407"/>
      <c r="M2" s="407"/>
      <c r="N2" s="407"/>
      <c r="O2" s="407"/>
      <c r="P2" s="407"/>
      <c r="Q2" s="407"/>
      <c r="R2" s="407"/>
      <c r="S2" s="407"/>
      <c r="T2" s="407"/>
      <c r="U2" s="407"/>
      <c r="V2" s="407"/>
      <c r="W2" s="407"/>
      <c r="X2" s="407"/>
      <c r="Y2" s="407"/>
      <c r="Z2" s="407"/>
      <c r="AA2" s="407"/>
      <c r="AB2" s="407"/>
      <c r="AC2" s="407"/>
      <c r="AD2" s="407"/>
      <c r="AE2" s="407"/>
      <c r="AF2" s="382" t="s">
        <v>1</v>
      </c>
      <c r="AG2" s="382"/>
      <c r="AH2" s="382"/>
      <c r="AI2" s="383">
        <f>'試験経費算定表(Ver.3.0)'!AJ4</f>
        <v>0.3</v>
      </c>
      <c r="AJ2" s="383"/>
      <c r="AK2" s="383"/>
      <c r="AL2" s="382" t="s">
        <v>76</v>
      </c>
      <c r="AM2" s="382"/>
      <c r="AN2" s="382"/>
      <c r="AO2" s="383">
        <f>'試験経費算定表(Ver.3.0)'!AP4</f>
        <v>0.5</v>
      </c>
      <c r="AP2" s="383"/>
      <c r="AQ2" s="383"/>
    </row>
    <row r="3" spans="1:60" ht="12.6" customHeight="1" x14ac:dyDescent="0.15">
      <c r="A3" s="402" t="s">
        <v>39</v>
      </c>
      <c r="B3" s="402"/>
      <c r="C3" s="377"/>
      <c r="D3" s="403"/>
      <c r="E3" s="404"/>
      <c r="F3" s="404"/>
      <c r="G3" s="405"/>
      <c r="I3" s="377" t="s">
        <v>43</v>
      </c>
      <c r="J3" s="376"/>
      <c r="K3" s="394"/>
      <c r="L3" s="398" t="str">
        <f>IF('ポイント表(Ver.3.0)'!$C$2="","",'ポイント表(Ver.3.0)'!$C$2)</f>
        <v/>
      </c>
      <c r="M3" s="348"/>
      <c r="N3" s="348"/>
      <c r="O3" s="399"/>
      <c r="P3" s="398" t="s">
        <v>291</v>
      </c>
      <c r="Q3" s="348"/>
      <c r="R3" s="399"/>
      <c r="S3" s="398" t="str">
        <f>IF('ポイント表(Ver.3.0)'!$C$3="","",'ポイント表(Ver.3.0)'!$C$3)</f>
        <v/>
      </c>
      <c r="T3" s="348"/>
      <c r="U3" s="348"/>
      <c r="V3" s="348"/>
      <c r="W3" s="348"/>
      <c r="X3" s="348"/>
      <c r="Y3" s="348"/>
      <c r="Z3" s="348"/>
      <c r="AA3" s="348"/>
      <c r="AB3" s="399"/>
      <c r="AC3" s="416" t="s">
        <v>74</v>
      </c>
      <c r="AD3" s="416"/>
      <c r="AE3" s="416"/>
    </row>
    <row r="4" spans="1:60" ht="12.6" customHeight="1" x14ac:dyDescent="0.15">
      <c r="I4" s="377" t="s">
        <v>75</v>
      </c>
      <c r="J4" s="376"/>
      <c r="K4" s="394"/>
      <c r="L4" s="403" t="str">
        <f>IF('試験経費算定表(Ver.3.0)'!$L$4="","",'試験経費算定表(Ver.3.0)'!$L$4)</f>
        <v/>
      </c>
      <c r="M4" s="417"/>
      <c r="N4" s="417"/>
      <c r="O4" s="417"/>
      <c r="P4" s="397" t="str">
        <f>IFERROR(YEAR(EDATE(L4,-3)),"")</f>
        <v/>
      </c>
      <c r="Q4" s="376"/>
      <c r="R4" s="46" t="s">
        <v>34</v>
      </c>
      <c r="S4" s="398" t="s">
        <v>297</v>
      </c>
      <c r="T4" s="348"/>
      <c r="U4" s="399"/>
      <c r="V4" s="418" t="str">
        <f>IF('ポイント表(Ver.3.0)'!H9="","",'ポイント表(Ver.3.0)'!H9)</f>
        <v/>
      </c>
      <c r="W4" s="419"/>
      <c r="X4" s="419"/>
      <c r="Y4" s="419"/>
      <c r="Z4" s="397" t="str">
        <f>IFERROR(YEAR(EDATE(V4,-3)),"")</f>
        <v/>
      </c>
      <c r="AA4" s="376"/>
      <c r="AB4" s="52" t="s">
        <v>34</v>
      </c>
      <c r="AC4" s="406" t="str">
        <f>IF('試験経費算定表(Ver.3.0)'!AD3="","",'試験経費算定表(Ver.3.0)'!AD3)</f>
        <v/>
      </c>
      <c r="AD4" s="406"/>
      <c r="AE4" s="406"/>
    </row>
    <row r="5" spans="1:60" ht="12.6" customHeight="1" thickBot="1" x14ac:dyDescent="0.2">
      <c r="M5" s="53"/>
      <c r="N5" s="53"/>
      <c r="O5" s="53"/>
      <c r="P5" s="53"/>
      <c r="Q5" s="53"/>
      <c r="R5" s="53"/>
      <c r="S5" s="53"/>
      <c r="T5" s="53"/>
      <c r="U5" s="53"/>
      <c r="V5" s="9"/>
      <c r="W5" s="9"/>
      <c r="X5" s="9"/>
      <c r="Y5" s="9"/>
      <c r="Z5" s="9"/>
      <c r="AA5" s="9"/>
      <c r="AB5" s="9"/>
      <c r="AE5" s="9"/>
      <c r="BD5" s="4"/>
      <c r="BH5" s="4"/>
    </row>
    <row r="6" spans="1:60" s="54" customFormat="1" ht="15" customHeight="1" thickBot="1" x14ac:dyDescent="0.2">
      <c r="F6" s="55"/>
      <c r="G6" s="55"/>
      <c r="H6" s="55"/>
      <c r="I6" s="55"/>
      <c r="J6" s="55"/>
      <c r="K6" s="56" t="s">
        <v>292</v>
      </c>
      <c r="M6" s="408">
        <f>L22+L34+L44+L53+L64</f>
        <v>1221792</v>
      </c>
      <c r="N6" s="409"/>
      <c r="O6" s="409"/>
      <c r="P6" s="409"/>
      <c r="Q6" s="409"/>
      <c r="R6" s="410"/>
      <c r="S6" s="14"/>
      <c r="T6" s="57" t="s">
        <v>77</v>
      </c>
      <c r="U6" s="57"/>
      <c r="V6" s="58"/>
      <c r="W6" s="58"/>
      <c r="X6" s="58"/>
      <c r="Y6" s="411">
        <f>IF(ROUNDDOWN(M6/1.1*0.1,0)=U22+U34+U44+U53+U64,ROUNDDOWN(M6/1.1*0.1,0),"error")</f>
        <v>111072</v>
      </c>
      <c r="Z6" s="411"/>
      <c r="AA6" s="411"/>
      <c r="AB6" s="58" t="s">
        <v>32</v>
      </c>
      <c r="AV6" s="59"/>
      <c r="BB6" s="59"/>
      <c r="BF6" s="59"/>
    </row>
    <row r="7" spans="1:60" ht="12.6" customHeight="1" thickBot="1" x14ac:dyDescent="0.2">
      <c r="A7" s="9"/>
      <c r="B7" s="9"/>
      <c r="E7" s="1"/>
      <c r="F7" s="1"/>
      <c r="G7" s="1"/>
      <c r="H7" s="1"/>
      <c r="I7" s="1"/>
      <c r="J7" s="1"/>
      <c r="K7" s="1"/>
      <c r="M7" s="1"/>
      <c r="O7" s="1"/>
      <c r="P7" s="60"/>
      <c r="Q7" s="60"/>
      <c r="R7" s="60"/>
      <c r="S7" s="60"/>
      <c r="T7" s="57"/>
      <c r="U7" s="57"/>
      <c r="V7" s="57"/>
      <c r="W7" s="58"/>
      <c r="X7" s="58"/>
      <c r="Y7" s="58"/>
      <c r="Z7" s="58"/>
      <c r="AA7" s="58"/>
      <c r="AB7" s="58"/>
      <c r="AC7" s="9"/>
      <c r="AD7" s="9"/>
      <c r="AE7" s="9"/>
      <c r="AF7" s="9"/>
      <c r="AG7" s="9"/>
      <c r="AH7" s="9"/>
      <c r="AI7" s="9"/>
      <c r="AJ7" s="9"/>
      <c r="AN7" s="4"/>
      <c r="AO7" s="4"/>
      <c r="BA7" s="4"/>
      <c r="BE7" s="4"/>
    </row>
    <row r="8" spans="1:60" s="54" customFormat="1" ht="15" customHeight="1" thickBot="1" x14ac:dyDescent="0.2">
      <c r="F8" s="55"/>
      <c r="G8" s="55"/>
      <c r="H8" s="55"/>
      <c r="I8" s="55"/>
      <c r="J8" s="55"/>
      <c r="K8" s="56" t="s">
        <v>288</v>
      </c>
      <c r="M8" s="408">
        <f>L14+L27+L39+L48+L57</f>
        <v>220000</v>
      </c>
      <c r="N8" s="409"/>
      <c r="O8" s="409"/>
      <c r="P8" s="409"/>
      <c r="Q8" s="409"/>
      <c r="R8" s="410"/>
      <c r="S8" s="14"/>
      <c r="T8" s="57" t="s">
        <v>77</v>
      </c>
      <c r="U8" s="57"/>
      <c r="V8" s="58"/>
      <c r="W8" s="58"/>
      <c r="X8" s="58"/>
      <c r="Y8" s="411">
        <f>ROUNDDOWN((L14+L27+L39+L48+L57)/1.1*0.1,0)</f>
        <v>20000</v>
      </c>
      <c r="Z8" s="411"/>
      <c r="AA8" s="411"/>
      <c r="AB8" s="58" t="s">
        <v>32</v>
      </c>
      <c r="AE8" s="59"/>
      <c r="AN8" s="61"/>
      <c r="AO8" s="61"/>
    </row>
    <row r="9" spans="1:60" ht="12.6" customHeight="1" x14ac:dyDescent="0.15">
      <c r="A9" s="9"/>
      <c r="B9" s="9"/>
      <c r="D9" s="412" t="s">
        <v>162</v>
      </c>
      <c r="E9" s="412"/>
      <c r="F9" s="412"/>
      <c r="G9" s="412"/>
      <c r="H9" s="412"/>
      <c r="I9" s="412"/>
      <c r="J9" s="412"/>
      <c r="K9" s="412"/>
      <c r="L9" s="412"/>
      <c r="M9" s="412"/>
      <c r="N9" s="412"/>
      <c r="O9" s="412"/>
      <c r="P9" s="412"/>
      <c r="Q9" s="412"/>
      <c r="R9" s="412"/>
      <c r="S9" s="412"/>
      <c r="T9" s="412"/>
      <c r="U9" s="412"/>
      <c r="V9" s="412"/>
      <c r="W9" s="412"/>
      <c r="X9" s="412"/>
      <c r="Y9" s="412"/>
      <c r="Z9" s="412"/>
      <c r="AA9" s="412"/>
      <c r="AB9" s="412"/>
      <c r="AC9" s="57"/>
      <c r="AD9" s="58"/>
      <c r="AE9" s="9"/>
      <c r="AF9" s="9"/>
      <c r="AG9" s="9"/>
      <c r="AH9" s="9"/>
      <c r="AI9" s="9"/>
      <c r="AJ9" s="9"/>
      <c r="AM9" s="4"/>
      <c r="AN9" s="4"/>
    </row>
    <row r="10" spans="1:60" ht="12.6" customHeight="1" x14ac:dyDescent="0.15">
      <c r="C10" s="4"/>
      <c r="D10" s="4"/>
      <c r="E10" s="4"/>
      <c r="O10" s="9"/>
      <c r="P10" s="9"/>
      <c r="Q10" s="9"/>
      <c r="S10" s="16"/>
      <c r="T10" s="16"/>
      <c r="U10" s="17"/>
    </row>
    <row r="11" spans="1:60" ht="12.6" customHeight="1" x14ac:dyDescent="0.15">
      <c r="A11" s="62" t="s">
        <v>78</v>
      </c>
      <c r="B11" s="63"/>
      <c r="C11" s="58"/>
      <c r="D11" s="58"/>
      <c r="E11" s="58"/>
      <c r="F11" s="58"/>
      <c r="G11" s="58"/>
      <c r="H11" s="58"/>
      <c r="I11" s="58"/>
      <c r="J11" s="58"/>
      <c r="K11" s="58"/>
      <c r="L11" s="58"/>
      <c r="M11" s="58"/>
      <c r="N11" s="58"/>
      <c r="O11" s="58"/>
      <c r="P11" s="58"/>
      <c r="Q11" s="58"/>
      <c r="R11" s="58"/>
      <c r="S11" s="58"/>
      <c r="T11" s="58"/>
      <c r="U11" s="58"/>
      <c r="V11" s="58"/>
      <c r="W11" s="58"/>
      <c r="X11" s="58"/>
      <c r="Y11" s="58"/>
      <c r="Z11" s="58"/>
      <c r="AA11" s="58"/>
      <c r="AB11" s="58"/>
      <c r="AC11" s="58"/>
      <c r="AD11" s="58"/>
      <c r="AE11" s="58"/>
      <c r="AF11" s="64"/>
      <c r="AG11" s="65"/>
      <c r="AI11" s="9"/>
      <c r="AJ11" s="9"/>
    </row>
    <row r="12" spans="1:60" ht="12.6" customHeight="1" x14ac:dyDescent="0.15">
      <c r="A12" s="413" t="s">
        <v>0</v>
      </c>
      <c r="B12" s="414"/>
      <c r="C12" s="414"/>
      <c r="D12" s="414"/>
      <c r="E12" s="414"/>
      <c r="F12" s="414"/>
      <c r="G12" s="414"/>
      <c r="H12" s="414"/>
      <c r="I12" s="414"/>
      <c r="J12" s="414"/>
      <c r="K12" s="414"/>
      <c r="L12" s="413" t="s">
        <v>79</v>
      </c>
      <c r="M12" s="414"/>
      <c r="N12" s="414"/>
      <c r="O12" s="415"/>
      <c r="P12" s="413" t="s">
        <v>46</v>
      </c>
      <c r="Q12" s="414"/>
      <c r="R12" s="414"/>
      <c r="S12" s="414"/>
      <c r="T12" s="414"/>
      <c r="U12" s="414"/>
      <c r="V12" s="414"/>
      <c r="W12" s="414"/>
      <c r="X12" s="414"/>
      <c r="Y12" s="414"/>
      <c r="Z12" s="414"/>
      <c r="AA12" s="414"/>
      <c r="AB12" s="414"/>
      <c r="AC12" s="414"/>
      <c r="AD12" s="414"/>
      <c r="AE12" s="415"/>
      <c r="AF12" s="58"/>
      <c r="AG12" s="58"/>
      <c r="AH12" s="9"/>
      <c r="AI12" s="9"/>
      <c r="AJ12" s="9"/>
    </row>
    <row r="13" spans="1:60" ht="12.6" customHeight="1" x14ac:dyDescent="0.15">
      <c r="A13" s="427" t="s">
        <v>81</v>
      </c>
      <c r="B13" s="66" t="s">
        <v>82</v>
      </c>
      <c r="C13" s="420" t="s">
        <v>83</v>
      </c>
      <c r="D13" s="420"/>
      <c r="E13" s="420"/>
      <c r="F13" s="420"/>
      <c r="G13" s="420"/>
      <c r="H13" s="420"/>
      <c r="I13" s="420"/>
      <c r="J13" s="420"/>
      <c r="K13" s="421"/>
      <c r="L13" s="422">
        <f>ROUNDDOWN((P13*T13)*110/100,0)</f>
        <v>220000</v>
      </c>
      <c r="M13" s="423"/>
      <c r="N13" s="423"/>
      <c r="O13" s="424"/>
      <c r="P13" s="425">
        <v>200000</v>
      </c>
      <c r="Q13" s="426"/>
      <c r="R13" s="426"/>
      <c r="S13" s="70" t="s">
        <v>2</v>
      </c>
      <c r="T13" s="67">
        <v>1</v>
      </c>
      <c r="U13" s="67" t="s">
        <v>84</v>
      </c>
      <c r="V13" s="71" t="str">
        <f t="shared" ref="V13:Y18" si="0">"＋消費税相当額"</f>
        <v>＋消費税相当額</v>
      </c>
      <c r="W13" s="13"/>
      <c r="X13" s="13"/>
      <c r="Y13" s="71"/>
      <c r="Z13" s="71"/>
      <c r="AA13" s="71"/>
      <c r="AB13" s="71"/>
      <c r="AC13" s="71"/>
      <c r="AD13" s="71"/>
      <c r="AE13" s="68"/>
      <c r="AF13" s="58"/>
      <c r="AG13" s="63"/>
      <c r="AH13" s="9"/>
      <c r="AI13" s="9"/>
      <c r="AJ13" s="9"/>
    </row>
    <row r="14" spans="1:60" ht="12.6" customHeight="1" x14ac:dyDescent="0.15">
      <c r="A14" s="427"/>
      <c r="B14" s="72" t="s">
        <v>85</v>
      </c>
      <c r="C14" s="428" t="s">
        <v>86</v>
      </c>
      <c r="D14" s="428"/>
      <c r="E14" s="428"/>
      <c r="F14" s="428"/>
      <c r="G14" s="428"/>
      <c r="H14" s="428"/>
      <c r="I14" s="428"/>
      <c r="J14" s="428"/>
      <c r="K14" s="429"/>
      <c r="L14" s="430">
        <f>ROUNDDOWN((P14*T14)*110/100,0)</f>
        <v>220000</v>
      </c>
      <c r="M14" s="431"/>
      <c r="N14" s="431"/>
      <c r="O14" s="432"/>
      <c r="P14" s="433">
        <v>200000</v>
      </c>
      <c r="Q14" s="434"/>
      <c r="R14" s="434"/>
      <c r="S14" s="75" t="s">
        <v>2</v>
      </c>
      <c r="T14" s="73">
        <v>1</v>
      </c>
      <c r="U14" s="73" t="s">
        <v>84</v>
      </c>
      <c r="V14" s="76" t="str">
        <f t="shared" si="0"/>
        <v>＋消費税相当額</v>
      </c>
      <c r="W14" s="77"/>
      <c r="X14" s="77"/>
      <c r="Y14" s="76"/>
      <c r="Z14" s="76"/>
      <c r="AA14" s="76"/>
      <c r="AB14" s="76"/>
      <c r="AC14" s="76"/>
      <c r="AD14" s="76"/>
      <c r="AE14" s="74"/>
      <c r="AF14" s="58"/>
      <c r="AG14" s="63"/>
      <c r="AH14" s="9"/>
      <c r="AI14" s="9"/>
      <c r="AJ14" s="9"/>
    </row>
    <row r="15" spans="1:60" ht="12.6" customHeight="1" x14ac:dyDescent="0.15">
      <c r="A15" s="427"/>
      <c r="B15" s="66" t="s">
        <v>87</v>
      </c>
      <c r="C15" s="420" t="s">
        <v>88</v>
      </c>
      <c r="D15" s="420"/>
      <c r="E15" s="420"/>
      <c r="F15" s="420"/>
      <c r="G15" s="420"/>
      <c r="H15" s="420"/>
      <c r="I15" s="420"/>
      <c r="J15" s="420"/>
      <c r="K15" s="421"/>
      <c r="L15" s="422">
        <f>ROUNDDOWN((P15*T15)*110/100,0)</f>
        <v>79200</v>
      </c>
      <c r="M15" s="423"/>
      <c r="N15" s="423"/>
      <c r="O15" s="424"/>
      <c r="P15" s="425">
        <f>IF($AC$4="院内CRC",240000,72000)</f>
        <v>72000</v>
      </c>
      <c r="Q15" s="426"/>
      <c r="R15" s="426"/>
      <c r="S15" s="70" t="s">
        <v>2</v>
      </c>
      <c r="T15" s="67">
        <v>1</v>
      </c>
      <c r="U15" s="67" t="s">
        <v>84</v>
      </c>
      <c r="V15" s="71" t="str">
        <f t="shared" si="0"/>
        <v>＋消費税相当額</v>
      </c>
      <c r="W15" s="13"/>
      <c r="X15" s="13"/>
      <c r="Y15" s="71"/>
      <c r="Z15" s="71"/>
      <c r="AA15" s="71"/>
      <c r="AB15" s="71"/>
      <c r="AC15" s="71"/>
      <c r="AD15" s="71"/>
      <c r="AE15" s="68"/>
      <c r="AF15" s="58"/>
      <c r="AG15" s="63"/>
      <c r="AH15" s="9"/>
      <c r="AI15" s="9"/>
      <c r="AJ15" s="9"/>
    </row>
    <row r="16" spans="1:60" ht="12.6" customHeight="1" x14ac:dyDescent="0.15">
      <c r="A16" s="427"/>
      <c r="B16" s="66" t="s">
        <v>89</v>
      </c>
      <c r="C16" s="420" t="s">
        <v>283</v>
      </c>
      <c r="D16" s="420"/>
      <c r="E16" s="420"/>
      <c r="F16" s="420"/>
      <c r="G16" s="420"/>
      <c r="H16" s="420"/>
      <c r="I16" s="420"/>
      <c r="J16" s="420"/>
      <c r="K16" s="421"/>
      <c r="L16" s="422">
        <f>ROUNDDOWN((P16*T16)*110/100,0)</f>
        <v>132000</v>
      </c>
      <c r="M16" s="423"/>
      <c r="N16" s="423"/>
      <c r="O16" s="424"/>
      <c r="P16" s="425">
        <v>120000</v>
      </c>
      <c r="Q16" s="426"/>
      <c r="R16" s="426"/>
      <c r="S16" s="70" t="s">
        <v>2</v>
      </c>
      <c r="T16" s="67">
        <v>1</v>
      </c>
      <c r="U16" s="67" t="s">
        <v>84</v>
      </c>
      <c r="V16" s="71" t="str">
        <f t="shared" si="0"/>
        <v>＋消費税相当額</v>
      </c>
      <c r="W16" s="13"/>
      <c r="X16" s="13"/>
      <c r="Y16" s="71"/>
      <c r="Z16" s="71"/>
      <c r="AA16" s="71"/>
      <c r="AB16" s="71"/>
      <c r="AC16" s="71"/>
      <c r="AD16" s="71"/>
      <c r="AE16" s="68"/>
      <c r="AF16" s="58"/>
      <c r="AG16" s="63"/>
      <c r="AH16" s="9"/>
      <c r="AI16" s="9"/>
      <c r="AJ16" s="9"/>
    </row>
    <row r="17" spans="1:89" s="4" customFormat="1" ht="12.6" customHeight="1" x14ac:dyDescent="0.15">
      <c r="A17" s="427"/>
      <c r="B17" s="66" t="s">
        <v>90</v>
      </c>
      <c r="C17" s="420" t="s">
        <v>91</v>
      </c>
      <c r="D17" s="420"/>
      <c r="E17" s="420"/>
      <c r="F17" s="420"/>
      <c r="G17" s="420"/>
      <c r="H17" s="420"/>
      <c r="I17" s="420"/>
      <c r="J17" s="420"/>
      <c r="K17" s="421"/>
      <c r="L17" s="422">
        <f>ROUNDDOWN((P17*T17)*110/100,0)</f>
        <v>132000</v>
      </c>
      <c r="M17" s="423"/>
      <c r="N17" s="423"/>
      <c r="O17" s="424"/>
      <c r="P17" s="425">
        <f>IF($AC$4&lt;&gt;"SMOフルサポート",120000,60000)</f>
        <v>120000</v>
      </c>
      <c r="Q17" s="426"/>
      <c r="R17" s="426"/>
      <c r="S17" s="70" t="s">
        <v>2</v>
      </c>
      <c r="T17" s="67">
        <v>1</v>
      </c>
      <c r="U17" s="67" t="s">
        <v>84</v>
      </c>
      <c r="V17" s="71" t="str">
        <f t="shared" si="0"/>
        <v>＋消費税相当額</v>
      </c>
      <c r="W17" s="13"/>
      <c r="X17" s="13"/>
      <c r="Y17" s="71"/>
      <c r="Z17" s="71"/>
      <c r="AA17" s="71"/>
      <c r="AB17" s="71"/>
      <c r="AC17" s="71"/>
      <c r="AD17" s="71"/>
      <c r="AE17" s="68"/>
      <c r="AF17" s="58"/>
      <c r="AG17" s="63"/>
      <c r="AH17" s="9"/>
      <c r="AI17" s="9"/>
      <c r="AJ17" s="9"/>
      <c r="AK17" s="9"/>
      <c r="AL17" s="9"/>
      <c r="AM17" s="9"/>
      <c r="AN17" s="9"/>
      <c r="AO17" s="9"/>
      <c r="AP17" s="9"/>
      <c r="AQ17" s="9"/>
      <c r="AR17" s="9"/>
      <c r="AS17" s="9"/>
      <c r="AT17" s="9"/>
      <c r="AU17" s="9"/>
      <c r="AV17" s="9"/>
    </row>
    <row r="18" spans="1:89" s="4" customFormat="1" ht="12.6" customHeight="1" x14ac:dyDescent="0.15">
      <c r="A18" s="427"/>
      <c r="B18" s="66" t="s">
        <v>92</v>
      </c>
      <c r="C18" s="420" t="s">
        <v>93</v>
      </c>
      <c r="D18" s="420"/>
      <c r="E18" s="420"/>
      <c r="F18" s="420"/>
      <c r="G18" s="420"/>
      <c r="H18" s="420"/>
      <c r="I18" s="420"/>
      <c r="J18" s="420"/>
      <c r="K18" s="421"/>
      <c r="L18" s="422">
        <f>ROUNDDOWN((P18*T18*W18)*110/100,0)</f>
        <v>0</v>
      </c>
      <c r="M18" s="423"/>
      <c r="N18" s="423"/>
      <c r="O18" s="424"/>
      <c r="P18" s="425">
        <v>50000</v>
      </c>
      <c r="Q18" s="426"/>
      <c r="R18" s="426"/>
      <c r="S18" s="70" t="s">
        <v>2</v>
      </c>
      <c r="T18" s="67">
        <v>1</v>
      </c>
      <c r="U18" s="67" t="s">
        <v>84</v>
      </c>
      <c r="V18" s="67" t="s">
        <v>2</v>
      </c>
      <c r="W18" s="67">
        <f>IF('ポイント表(Ver.3.0)'!C33="",0,'ポイント表(Ver.3.0)'!C33)</f>
        <v>0</v>
      </c>
      <c r="X18" s="78" t="s">
        <v>52</v>
      </c>
      <c r="Y18" s="71" t="str">
        <f t="shared" si="0"/>
        <v>＋消費税相当額</v>
      </c>
      <c r="Z18" s="13"/>
      <c r="AA18" s="13"/>
      <c r="AB18" s="67"/>
      <c r="AC18" s="67"/>
      <c r="AD18" s="67"/>
      <c r="AE18" s="68"/>
      <c r="AF18" s="58"/>
      <c r="AG18" s="63"/>
      <c r="AH18" s="9"/>
      <c r="AI18" s="9"/>
      <c r="AJ18" s="9"/>
      <c r="AK18" s="9"/>
      <c r="AL18" s="9"/>
      <c r="AM18" s="9"/>
      <c r="AN18" s="9"/>
      <c r="AO18" s="9"/>
      <c r="AP18" s="9"/>
      <c r="AQ18" s="9"/>
      <c r="AR18" s="9"/>
      <c r="AS18" s="9"/>
      <c r="AT18" s="9"/>
      <c r="AU18" s="9"/>
      <c r="AV18" s="9"/>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9"/>
      <c r="BZ18" s="9"/>
      <c r="CA18" s="9"/>
      <c r="CB18" s="9"/>
      <c r="CC18" s="9"/>
      <c r="CD18" s="9"/>
      <c r="CE18" s="9"/>
      <c r="CF18" s="9"/>
      <c r="CG18" s="9"/>
      <c r="CH18" s="9"/>
      <c r="CI18" s="9"/>
      <c r="CJ18" s="9"/>
      <c r="CK18" s="9"/>
    </row>
    <row r="19" spans="1:89" s="4" customFormat="1" ht="12.6" customHeight="1" x14ac:dyDescent="0.15">
      <c r="A19" s="427"/>
      <c r="B19" s="66" t="s">
        <v>94</v>
      </c>
      <c r="C19" s="420" t="s">
        <v>33</v>
      </c>
      <c r="D19" s="420"/>
      <c r="E19" s="420"/>
      <c r="F19" s="420"/>
      <c r="G19" s="420"/>
      <c r="H19" s="420"/>
      <c r="I19" s="420"/>
      <c r="J19" s="420"/>
      <c r="K19" s="421"/>
      <c r="L19" s="422">
        <f>ROUNDDOWN(SUM(L13:O18)*$AI$1,0)</f>
        <v>156640</v>
      </c>
      <c r="M19" s="423"/>
      <c r="N19" s="423"/>
      <c r="O19" s="424"/>
      <c r="P19" s="79" t="s">
        <v>95</v>
      </c>
      <c r="Q19" s="80"/>
      <c r="R19" s="69"/>
      <c r="S19" s="69"/>
      <c r="T19" s="70"/>
      <c r="U19" s="70"/>
      <c r="V19" s="67"/>
      <c r="W19" s="67"/>
      <c r="X19" s="67"/>
      <c r="Y19" s="67"/>
      <c r="Z19" s="67"/>
      <c r="AA19" s="67"/>
      <c r="AB19" s="71"/>
      <c r="AC19" s="71"/>
      <c r="AD19" s="71"/>
      <c r="AE19" s="68"/>
      <c r="AF19" s="58"/>
      <c r="AG19" s="63"/>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row>
    <row r="20" spans="1:89" s="4" customFormat="1" ht="12.6" customHeight="1" x14ac:dyDescent="0.15">
      <c r="A20" s="427"/>
      <c r="B20" s="81" t="s">
        <v>96</v>
      </c>
      <c r="C20" s="71"/>
      <c r="D20" s="71"/>
      <c r="E20" s="71"/>
      <c r="F20" s="82"/>
      <c r="G20" s="82"/>
      <c r="H20" s="82"/>
      <c r="I20" s="82"/>
      <c r="J20" s="82"/>
      <c r="K20" s="71"/>
      <c r="L20" s="422">
        <f>SUM(L13:O19)</f>
        <v>939840</v>
      </c>
      <c r="M20" s="423"/>
      <c r="N20" s="423"/>
      <c r="O20" s="424"/>
      <c r="P20" s="79" t="s">
        <v>97</v>
      </c>
      <c r="Q20" s="80"/>
      <c r="R20" s="80"/>
      <c r="S20" s="69"/>
      <c r="T20" s="70"/>
      <c r="U20" s="70"/>
      <c r="V20" s="67"/>
      <c r="W20" s="67"/>
      <c r="X20" s="67"/>
      <c r="Y20" s="67"/>
      <c r="Z20" s="67"/>
      <c r="AA20" s="67"/>
      <c r="AB20" s="71"/>
      <c r="AC20" s="71"/>
      <c r="AD20" s="71"/>
      <c r="AE20" s="68"/>
      <c r="AF20" s="58"/>
      <c r="AG20" s="63"/>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row>
    <row r="21" spans="1:89" s="4" customFormat="1" ht="12.6" customHeight="1" x14ac:dyDescent="0.15">
      <c r="A21" s="81" t="s">
        <v>98</v>
      </c>
      <c r="B21" s="71"/>
      <c r="C21" s="71"/>
      <c r="D21" s="71"/>
      <c r="E21" s="71"/>
      <c r="F21" s="82"/>
      <c r="G21" s="82"/>
      <c r="H21" s="82"/>
      <c r="I21" s="82"/>
      <c r="J21" s="82"/>
      <c r="K21" s="71"/>
      <c r="L21" s="422">
        <f>ROUNDDOWN(L20*$AI$2,0)</f>
        <v>281952</v>
      </c>
      <c r="M21" s="423"/>
      <c r="N21" s="423"/>
      <c r="O21" s="424"/>
      <c r="P21" s="79" t="s">
        <v>99</v>
      </c>
      <c r="Q21" s="80"/>
      <c r="R21" s="80"/>
      <c r="S21" s="69"/>
      <c r="T21" s="70"/>
      <c r="U21" s="70"/>
      <c r="V21" s="67"/>
      <c r="W21" s="67"/>
      <c r="X21" s="67"/>
      <c r="Y21" s="67"/>
      <c r="Z21" s="67"/>
      <c r="AA21" s="67"/>
      <c r="AB21" s="71"/>
      <c r="AC21" s="71"/>
      <c r="AD21" s="71"/>
      <c r="AE21" s="68"/>
      <c r="AF21" s="58"/>
      <c r="AG21" s="63"/>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9"/>
    </row>
    <row r="22" spans="1:89" s="4" customFormat="1" ht="12.6" customHeight="1" x14ac:dyDescent="0.15">
      <c r="A22" s="81" t="s">
        <v>42</v>
      </c>
      <c r="B22" s="71"/>
      <c r="C22" s="71"/>
      <c r="D22" s="71"/>
      <c r="E22" s="71"/>
      <c r="F22" s="71"/>
      <c r="G22" s="71"/>
      <c r="H22" s="71"/>
      <c r="I22" s="71"/>
      <c r="J22" s="71"/>
      <c r="K22" s="71"/>
      <c r="L22" s="422">
        <f>SUM(L20:O21)</f>
        <v>1221792</v>
      </c>
      <c r="M22" s="423"/>
      <c r="N22" s="423"/>
      <c r="O22" s="424"/>
      <c r="P22" s="81" t="s">
        <v>100</v>
      </c>
      <c r="Q22" s="71"/>
      <c r="R22" s="80"/>
      <c r="S22" s="69"/>
      <c r="T22" s="70"/>
      <c r="U22" s="423">
        <f>ROUNDDOWN(L22/1.1*0.1,0)</f>
        <v>111072</v>
      </c>
      <c r="V22" s="423"/>
      <c r="W22" s="423"/>
      <c r="X22" s="423"/>
      <c r="Y22" s="13"/>
      <c r="Z22" s="13"/>
      <c r="AA22" s="67"/>
      <c r="AB22" s="71"/>
      <c r="AC22" s="71"/>
      <c r="AD22" s="71"/>
      <c r="AE22" s="68"/>
      <c r="AF22" s="58"/>
      <c r="AG22" s="63"/>
      <c r="AH22" s="9"/>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9"/>
      <c r="BJ22" s="9"/>
      <c r="BK22" s="9"/>
      <c r="BL22" s="9"/>
      <c r="BM22" s="9"/>
      <c r="BN22" s="9"/>
      <c r="BO22" s="9"/>
      <c r="BP22" s="9"/>
      <c r="BQ22" s="9"/>
    </row>
    <row r="23" spans="1:89" s="4" customFormat="1" ht="12.6" customHeight="1" outlineLevel="1" x14ac:dyDescent="0.15">
      <c r="A23" s="83"/>
      <c r="B23" s="83"/>
      <c r="C23" s="58"/>
      <c r="D23" s="58"/>
      <c r="E23" s="58"/>
      <c r="F23" s="58"/>
      <c r="G23" s="58"/>
      <c r="H23" s="58"/>
      <c r="I23" s="58"/>
      <c r="J23" s="58"/>
      <c r="K23" s="58"/>
      <c r="L23" s="58"/>
      <c r="M23" s="58"/>
      <c r="N23" s="58"/>
      <c r="O23" s="58"/>
      <c r="P23" s="84"/>
      <c r="Q23" s="84"/>
      <c r="R23" s="85"/>
      <c r="S23" s="84"/>
      <c r="T23" s="63"/>
      <c r="U23" s="63"/>
      <c r="V23" s="63"/>
      <c r="AA23" s="63"/>
      <c r="AB23" s="63"/>
      <c r="AC23" s="63"/>
      <c r="AD23" s="63"/>
      <c r="AE23" s="63"/>
      <c r="AF23" s="58"/>
      <c r="AG23" s="63"/>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row>
    <row r="24" spans="1:89" s="4" customFormat="1" ht="12.6" customHeight="1" outlineLevel="1" x14ac:dyDescent="0.15">
      <c r="A24" s="62" t="s">
        <v>101</v>
      </c>
      <c r="B24" s="83"/>
      <c r="C24" s="58"/>
      <c r="D24" s="58"/>
      <c r="E24" s="58"/>
      <c r="F24" s="58"/>
      <c r="G24" s="58"/>
      <c r="H24" s="58"/>
      <c r="I24" s="58"/>
      <c r="J24" s="58"/>
      <c r="K24" s="58"/>
      <c r="L24" s="58"/>
      <c r="M24" s="58"/>
      <c r="N24" s="58"/>
      <c r="O24" s="58"/>
      <c r="P24" s="58"/>
      <c r="Q24" s="58"/>
      <c r="R24" s="58"/>
      <c r="S24" s="58"/>
      <c r="T24" s="58"/>
      <c r="U24" s="58"/>
      <c r="V24" s="58"/>
      <c r="W24" s="58"/>
      <c r="X24" s="58"/>
      <c r="Y24" s="58"/>
      <c r="Z24" s="58"/>
      <c r="AA24" s="58"/>
      <c r="AB24" s="58"/>
      <c r="AC24" s="58"/>
      <c r="AD24" s="58"/>
      <c r="AE24" s="63"/>
      <c r="AF24" s="58"/>
      <c r="AG24" s="63"/>
      <c r="AH24" s="9"/>
      <c r="AI24" s="9"/>
      <c r="AJ24" s="9"/>
      <c r="AK24" s="9"/>
      <c r="AL24" s="9"/>
      <c r="AM24" s="9"/>
      <c r="AN24" s="9"/>
      <c r="AO24" s="9"/>
      <c r="AP24" s="9"/>
      <c r="AQ24" s="9"/>
      <c r="AR24" s="9"/>
      <c r="AS24" s="9"/>
      <c r="AT24" s="9"/>
      <c r="AU24" s="9"/>
      <c r="AV24" s="9"/>
      <c r="AW24" s="9"/>
      <c r="AX24" s="9"/>
      <c r="AY24" s="9"/>
      <c r="AZ24" s="9"/>
      <c r="BA24" s="9"/>
      <c r="BB24" s="9"/>
      <c r="BC24" s="9"/>
      <c r="BD24" s="9"/>
      <c r="BE24" s="9"/>
      <c r="BF24" s="9"/>
      <c r="BG24" s="9"/>
      <c r="BH24" s="9"/>
      <c r="BI24" s="9"/>
      <c r="BJ24" s="9"/>
      <c r="BK24" s="9"/>
      <c r="BL24" s="9"/>
      <c r="BM24" s="9"/>
      <c r="BN24" s="9"/>
      <c r="BO24" s="9"/>
      <c r="BP24" s="9"/>
      <c r="BQ24" s="9"/>
    </row>
    <row r="25" spans="1:89" s="4" customFormat="1" ht="12.6" customHeight="1" outlineLevel="1" x14ac:dyDescent="0.15">
      <c r="A25" s="413" t="s">
        <v>0</v>
      </c>
      <c r="B25" s="414"/>
      <c r="C25" s="414"/>
      <c r="D25" s="414"/>
      <c r="E25" s="414"/>
      <c r="F25" s="414"/>
      <c r="G25" s="414"/>
      <c r="H25" s="414"/>
      <c r="I25" s="414"/>
      <c r="J25" s="414"/>
      <c r="K25" s="414"/>
      <c r="L25" s="413" t="s">
        <v>79</v>
      </c>
      <c r="M25" s="414"/>
      <c r="N25" s="414"/>
      <c r="O25" s="415"/>
      <c r="P25" s="413" t="s">
        <v>46</v>
      </c>
      <c r="Q25" s="414"/>
      <c r="R25" s="414"/>
      <c r="S25" s="414"/>
      <c r="T25" s="414"/>
      <c r="U25" s="414"/>
      <c r="V25" s="414"/>
      <c r="W25" s="414"/>
      <c r="X25" s="414"/>
      <c r="Y25" s="414"/>
      <c r="Z25" s="414"/>
      <c r="AA25" s="414"/>
      <c r="AB25" s="414"/>
      <c r="AC25" s="414"/>
      <c r="AD25" s="414"/>
      <c r="AE25" s="415"/>
      <c r="AF25" s="58"/>
      <c r="AG25" s="63"/>
      <c r="AH25" s="9"/>
      <c r="AI25" s="9"/>
      <c r="AJ25" s="9"/>
      <c r="AK25" s="9"/>
      <c r="AL25" s="9"/>
      <c r="AM25" s="9"/>
      <c r="AN25" s="9"/>
      <c r="AO25" s="9"/>
      <c r="AP25" s="9"/>
      <c r="AQ25" s="9"/>
      <c r="AR25" s="9"/>
      <c r="AS25" s="9"/>
      <c r="AT25" s="9"/>
      <c r="AU25" s="9"/>
      <c r="AV25" s="9"/>
      <c r="AW25" s="9"/>
      <c r="AX25" s="9"/>
      <c r="AY25" s="9"/>
      <c r="AZ25" s="9"/>
      <c r="BA25" s="9"/>
      <c r="BB25" s="9"/>
      <c r="BC25" s="9"/>
      <c r="BD25" s="9"/>
      <c r="BE25" s="9"/>
      <c r="BF25" s="9"/>
      <c r="BG25" s="9"/>
      <c r="BH25" s="9"/>
      <c r="BI25" s="9"/>
      <c r="BJ25" s="9"/>
      <c r="BK25" s="9"/>
      <c r="BL25" s="9"/>
      <c r="BM25" s="9"/>
      <c r="BN25" s="9"/>
      <c r="BO25" s="9"/>
      <c r="BP25" s="9"/>
      <c r="BQ25" s="9"/>
    </row>
    <row r="26" spans="1:89" s="4" customFormat="1" ht="12.6" customHeight="1" outlineLevel="1" x14ac:dyDescent="0.15">
      <c r="A26" s="427" t="s">
        <v>81</v>
      </c>
      <c r="B26" s="66" t="s">
        <v>82</v>
      </c>
      <c r="C26" s="420" t="s">
        <v>83</v>
      </c>
      <c r="D26" s="420"/>
      <c r="E26" s="420"/>
      <c r="F26" s="420"/>
      <c r="G26" s="420"/>
      <c r="H26" s="420"/>
      <c r="I26" s="420"/>
      <c r="J26" s="420"/>
      <c r="K26" s="421"/>
      <c r="L26" s="422">
        <f>'試験経費算定表(Ver.3.0)'!K26*'経費の配分について(Ver.3.0)'!T26</f>
        <v>0</v>
      </c>
      <c r="M26" s="423"/>
      <c r="N26" s="423"/>
      <c r="O26" s="424"/>
      <c r="P26" s="425">
        <v>100000</v>
      </c>
      <c r="Q26" s="426"/>
      <c r="R26" s="426"/>
      <c r="S26" s="70" t="s">
        <v>2</v>
      </c>
      <c r="T26" s="67">
        <f>IFERROR(Z4-P4,0)</f>
        <v>0</v>
      </c>
      <c r="U26" s="78" t="s">
        <v>40</v>
      </c>
      <c r="V26" s="71" t="str">
        <f t="shared" ref="V26:V30" si="1">"＋消費税相当額"</f>
        <v>＋消費税相当額</v>
      </c>
      <c r="W26" s="67"/>
      <c r="X26" s="67"/>
      <c r="Y26" s="67"/>
      <c r="Z26" s="71"/>
      <c r="AA26" s="71"/>
      <c r="AB26" s="86"/>
      <c r="AC26" s="67"/>
      <c r="AD26" s="71"/>
      <c r="AE26" s="68"/>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row>
    <row r="27" spans="1:89" s="4" customFormat="1" ht="12.6" customHeight="1" outlineLevel="1" x14ac:dyDescent="0.15">
      <c r="A27" s="427"/>
      <c r="B27" s="72" t="s">
        <v>102</v>
      </c>
      <c r="C27" s="428" t="s">
        <v>103</v>
      </c>
      <c r="D27" s="428"/>
      <c r="E27" s="428"/>
      <c r="F27" s="428"/>
      <c r="G27" s="428"/>
      <c r="H27" s="428"/>
      <c r="I27" s="428"/>
      <c r="J27" s="428"/>
      <c r="K27" s="429"/>
      <c r="L27" s="430">
        <f>'試験経費算定表(Ver.3.0)'!K27*'経費の配分について(Ver.3.0)'!T27</f>
        <v>0</v>
      </c>
      <c r="M27" s="431"/>
      <c r="N27" s="431"/>
      <c r="O27" s="432"/>
      <c r="P27" s="433">
        <v>120000</v>
      </c>
      <c r="Q27" s="434"/>
      <c r="R27" s="434"/>
      <c r="S27" s="75" t="s">
        <v>2</v>
      </c>
      <c r="T27" s="73">
        <f>T26</f>
        <v>0</v>
      </c>
      <c r="U27" s="87" t="s">
        <v>40</v>
      </c>
      <c r="V27" s="76" t="str">
        <f t="shared" si="1"/>
        <v>＋消費税相当額</v>
      </c>
      <c r="W27" s="73"/>
      <c r="X27" s="73"/>
      <c r="Y27" s="73"/>
      <c r="Z27" s="76"/>
      <c r="AA27" s="76"/>
      <c r="AB27" s="88"/>
      <c r="AC27" s="73"/>
      <c r="AD27" s="76"/>
      <c r="AE27" s="74"/>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9"/>
      <c r="BG27" s="9"/>
      <c r="BH27" s="9"/>
      <c r="BI27" s="9"/>
      <c r="BJ27" s="9"/>
      <c r="BK27" s="9"/>
      <c r="BL27" s="9"/>
      <c r="BM27" s="9"/>
      <c r="BN27" s="9"/>
      <c r="BO27" s="9"/>
    </row>
    <row r="28" spans="1:89" s="4" customFormat="1" ht="12.6" customHeight="1" outlineLevel="1" x14ac:dyDescent="0.15">
      <c r="A28" s="427"/>
      <c r="B28" s="66" t="s">
        <v>87</v>
      </c>
      <c r="C28" s="420" t="s">
        <v>104</v>
      </c>
      <c r="D28" s="420"/>
      <c r="E28" s="420"/>
      <c r="F28" s="420"/>
      <c r="G28" s="420"/>
      <c r="H28" s="420"/>
      <c r="I28" s="420"/>
      <c r="J28" s="420"/>
      <c r="K28" s="421"/>
      <c r="L28" s="422">
        <f>'試験経費算定表(Ver.3.0)'!K28*'経費の配分について(Ver.3.0)'!T28</f>
        <v>0</v>
      </c>
      <c r="M28" s="423"/>
      <c r="N28" s="423"/>
      <c r="O28" s="424"/>
      <c r="P28" s="425">
        <f>IF($AC$4="院内CRC",240000,72000)</f>
        <v>72000</v>
      </c>
      <c r="Q28" s="426"/>
      <c r="R28" s="426"/>
      <c r="S28" s="70" t="s">
        <v>2</v>
      </c>
      <c r="T28" s="67">
        <f>T26</f>
        <v>0</v>
      </c>
      <c r="U28" s="78" t="s">
        <v>40</v>
      </c>
      <c r="V28" s="71" t="str">
        <f t="shared" si="1"/>
        <v>＋消費税相当額</v>
      </c>
      <c r="W28" s="67"/>
      <c r="X28" s="67"/>
      <c r="Y28" s="67"/>
      <c r="Z28" s="71"/>
      <c r="AA28" s="71"/>
      <c r="AB28" s="86"/>
      <c r="AC28" s="67"/>
      <c r="AD28" s="71"/>
      <c r="AE28" s="68"/>
      <c r="AF28" s="9"/>
      <c r="AG28" s="9"/>
      <c r="AH28" s="9"/>
      <c r="AI28" s="9"/>
      <c r="AJ28" s="9"/>
      <c r="AK28" s="9"/>
      <c r="AL28" s="9"/>
      <c r="AM28" s="9"/>
      <c r="AN28" s="9"/>
      <c r="AO28" s="9"/>
      <c r="AP28" s="9"/>
      <c r="AQ28" s="9"/>
      <c r="AR28" s="9"/>
      <c r="AS28" s="9"/>
      <c r="AT28" s="9"/>
      <c r="AU28" s="9"/>
      <c r="AV28" s="9"/>
      <c r="AW28" s="9"/>
      <c r="AX28" s="9"/>
      <c r="AY28" s="9"/>
      <c r="AZ28" s="9"/>
      <c r="BA28" s="9"/>
      <c r="BB28" s="9"/>
      <c r="BC28" s="9"/>
      <c r="BD28" s="9"/>
      <c r="BE28" s="9"/>
      <c r="BF28" s="9"/>
      <c r="BG28" s="9"/>
      <c r="BH28" s="9"/>
      <c r="BI28" s="9"/>
      <c r="BJ28" s="9"/>
      <c r="BK28" s="9"/>
      <c r="BL28" s="9"/>
      <c r="BM28" s="9"/>
      <c r="BN28" s="9"/>
      <c r="BO28" s="9"/>
    </row>
    <row r="29" spans="1:89" s="4" customFormat="1" ht="12.6" customHeight="1" outlineLevel="1" x14ac:dyDescent="0.15">
      <c r="A29" s="427"/>
      <c r="B29" s="66" t="s">
        <v>89</v>
      </c>
      <c r="C29" s="420" t="s">
        <v>284</v>
      </c>
      <c r="D29" s="420"/>
      <c r="E29" s="420"/>
      <c r="F29" s="420"/>
      <c r="G29" s="420"/>
      <c r="H29" s="420"/>
      <c r="I29" s="420"/>
      <c r="J29" s="420"/>
      <c r="K29" s="421"/>
      <c r="L29" s="422">
        <f>'試験経費算定表(Ver.3.0)'!K29*'経費の配分について(Ver.3.0)'!T29</f>
        <v>0</v>
      </c>
      <c r="M29" s="423"/>
      <c r="N29" s="423"/>
      <c r="O29" s="424"/>
      <c r="P29" s="425">
        <v>120000</v>
      </c>
      <c r="Q29" s="426"/>
      <c r="R29" s="426"/>
      <c r="S29" s="70" t="s">
        <v>2</v>
      </c>
      <c r="T29" s="67">
        <f>T26</f>
        <v>0</v>
      </c>
      <c r="U29" s="78" t="s">
        <v>40</v>
      </c>
      <c r="V29" s="71" t="str">
        <f t="shared" si="1"/>
        <v>＋消費税相当額</v>
      </c>
      <c r="W29" s="67"/>
      <c r="X29" s="67"/>
      <c r="Y29" s="67"/>
      <c r="Z29" s="71"/>
      <c r="AA29" s="71"/>
      <c r="AB29" s="86"/>
      <c r="AC29" s="67"/>
      <c r="AD29" s="71"/>
      <c r="AE29" s="68"/>
      <c r="AF29" s="9"/>
      <c r="AG29" s="9"/>
      <c r="AH29" s="9"/>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row>
    <row r="30" spans="1:89" s="4" customFormat="1" ht="12.6" customHeight="1" outlineLevel="1" x14ac:dyDescent="0.15">
      <c r="A30" s="427"/>
      <c r="B30" s="66" t="s">
        <v>90</v>
      </c>
      <c r="C30" s="420" t="s">
        <v>105</v>
      </c>
      <c r="D30" s="420"/>
      <c r="E30" s="420"/>
      <c r="F30" s="420"/>
      <c r="G30" s="420"/>
      <c r="H30" s="420"/>
      <c r="I30" s="420"/>
      <c r="J30" s="420"/>
      <c r="K30" s="421"/>
      <c r="L30" s="422">
        <f>'試験経費算定表(Ver.3.0)'!K30*'経費の配分について(Ver.3.0)'!T30</f>
        <v>0</v>
      </c>
      <c r="M30" s="423"/>
      <c r="N30" s="423"/>
      <c r="O30" s="424"/>
      <c r="P30" s="425">
        <f>IF($AC$4&lt;&gt;"SMOフルサポート",120000,60000)</f>
        <v>120000</v>
      </c>
      <c r="Q30" s="426"/>
      <c r="R30" s="426"/>
      <c r="S30" s="70" t="s">
        <v>2</v>
      </c>
      <c r="T30" s="67">
        <f>T26</f>
        <v>0</v>
      </c>
      <c r="U30" s="78" t="s">
        <v>40</v>
      </c>
      <c r="V30" s="71" t="str">
        <f t="shared" si="1"/>
        <v>＋消費税相当額</v>
      </c>
      <c r="W30" s="67"/>
      <c r="X30" s="67"/>
      <c r="Y30" s="67"/>
      <c r="Z30" s="71"/>
      <c r="AA30" s="71"/>
      <c r="AB30" s="86"/>
      <c r="AC30" s="67"/>
      <c r="AD30" s="71"/>
      <c r="AE30" s="68"/>
      <c r="AF30" s="9"/>
      <c r="AG30" s="9"/>
      <c r="AH30" s="9"/>
      <c r="AI30" s="9"/>
      <c r="AJ30" s="9"/>
      <c r="AK30" s="9"/>
      <c r="AL30" s="9"/>
      <c r="AM30" s="9"/>
      <c r="AN30" s="9"/>
      <c r="AO30" s="9"/>
      <c r="AP30" s="9"/>
      <c r="AQ30" s="9"/>
      <c r="AR30" s="9"/>
      <c r="AS30" s="9"/>
      <c r="AT30" s="9"/>
      <c r="AU30" s="9"/>
      <c r="AV30" s="9"/>
      <c r="AW30" s="9"/>
      <c r="AX30" s="9"/>
      <c r="AY30" s="9"/>
      <c r="AZ30" s="9"/>
      <c r="BA30" s="9"/>
      <c r="BB30" s="9"/>
      <c r="BC30" s="9"/>
      <c r="BD30" s="9"/>
      <c r="BE30" s="9"/>
      <c r="BF30" s="9"/>
      <c r="BG30" s="9"/>
      <c r="BH30" s="9"/>
      <c r="BI30" s="9"/>
      <c r="BJ30" s="9"/>
      <c r="BK30" s="9"/>
      <c r="BL30" s="9"/>
      <c r="BM30" s="9"/>
      <c r="BN30" s="9"/>
      <c r="BO30" s="9"/>
    </row>
    <row r="31" spans="1:89" s="4" customFormat="1" ht="12.6" customHeight="1" outlineLevel="1" x14ac:dyDescent="0.15">
      <c r="A31" s="427"/>
      <c r="B31" s="66" t="s">
        <v>92</v>
      </c>
      <c r="C31" s="420" t="s">
        <v>33</v>
      </c>
      <c r="D31" s="420"/>
      <c r="E31" s="420"/>
      <c r="F31" s="420"/>
      <c r="G31" s="420"/>
      <c r="H31" s="420"/>
      <c r="I31" s="420"/>
      <c r="J31" s="420"/>
      <c r="K31" s="421"/>
      <c r="L31" s="422">
        <f>'試験経費算定表(Ver.3.0)'!K31*'経費の配分について(Ver.3.0)'!T26</f>
        <v>0</v>
      </c>
      <c r="M31" s="423"/>
      <c r="N31" s="423"/>
      <c r="O31" s="424"/>
      <c r="P31" s="79" t="s">
        <v>95</v>
      </c>
      <c r="Q31" s="80"/>
      <c r="R31" s="69"/>
      <c r="S31" s="69"/>
      <c r="T31" s="70"/>
      <c r="U31" s="70"/>
      <c r="V31" s="67"/>
      <c r="W31" s="78"/>
      <c r="X31" s="67"/>
      <c r="Y31" s="67"/>
      <c r="Z31" s="67"/>
      <c r="AA31" s="67"/>
      <c r="AB31" s="71"/>
      <c r="AC31" s="71"/>
      <c r="AD31" s="86"/>
      <c r="AE31" s="68"/>
      <c r="AF31" s="58"/>
      <c r="AG31" s="63"/>
      <c r="AH31" s="9"/>
      <c r="AI31" s="9"/>
      <c r="AJ31" s="9"/>
      <c r="AK31" s="9"/>
      <c r="AL31" s="9"/>
      <c r="AM31" s="9"/>
      <c r="AN31" s="9"/>
      <c r="AO31" s="9"/>
      <c r="AP31" s="9"/>
      <c r="AQ31" s="9"/>
      <c r="AR31" s="9"/>
      <c r="AS31" s="9"/>
      <c r="AT31" s="9"/>
      <c r="AU31" s="9"/>
      <c r="AV31" s="9"/>
      <c r="AW31" s="9"/>
      <c r="AX31" s="9"/>
      <c r="AY31" s="9"/>
      <c r="AZ31" s="9"/>
      <c r="BA31" s="9"/>
      <c r="BB31" s="9"/>
      <c r="BC31" s="9"/>
      <c r="BD31" s="9"/>
      <c r="BE31" s="9"/>
      <c r="BF31" s="9"/>
      <c r="BG31" s="9"/>
      <c r="BH31" s="9"/>
      <c r="BI31" s="9"/>
      <c r="BJ31" s="9"/>
      <c r="BK31" s="9"/>
      <c r="BL31" s="9"/>
      <c r="BM31" s="9"/>
      <c r="BN31" s="9"/>
      <c r="BO31" s="9"/>
      <c r="BP31" s="9"/>
      <c r="BQ31" s="9"/>
    </row>
    <row r="32" spans="1:89" s="4" customFormat="1" ht="12.6" customHeight="1" outlineLevel="1" x14ac:dyDescent="0.15">
      <c r="A32" s="427"/>
      <c r="B32" s="81" t="s">
        <v>96</v>
      </c>
      <c r="C32" s="71"/>
      <c r="D32" s="71"/>
      <c r="E32" s="71"/>
      <c r="F32" s="86"/>
      <c r="G32" s="71"/>
      <c r="H32" s="71"/>
      <c r="I32" s="71"/>
      <c r="J32" s="71"/>
      <c r="K32" s="71"/>
      <c r="L32" s="422">
        <f>SUM(L26:O31)</f>
        <v>0</v>
      </c>
      <c r="M32" s="423"/>
      <c r="N32" s="423"/>
      <c r="O32" s="424"/>
      <c r="P32" s="79" t="s">
        <v>97</v>
      </c>
      <c r="Q32" s="80"/>
      <c r="R32" s="69"/>
      <c r="S32" s="69"/>
      <c r="T32" s="70"/>
      <c r="U32" s="70"/>
      <c r="V32" s="67"/>
      <c r="W32" s="67"/>
      <c r="X32" s="67"/>
      <c r="Y32" s="67"/>
      <c r="Z32" s="67"/>
      <c r="AA32" s="67"/>
      <c r="AB32" s="71"/>
      <c r="AC32" s="71"/>
      <c r="AD32" s="71"/>
      <c r="AE32" s="68"/>
      <c r="AF32" s="58"/>
      <c r="AG32" s="63"/>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row>
    <row r="33" spans="1:58" ht="12.6" customHeight="1" outlineLevel="1" x14ac:dyDescent="0.15">
      <c r="A33" s="89" t="s">
        <v>98</v>
      </c>
      <c r="B33" s="81"/>
      <c r="C33" s="71"/>
      <c r="D33" s="71"/>
      <c r="E33" s="71"/>
      <c r="F33" s="86"/>
      <c r="G33" s="71"/>
      <c r="H33" s="71"/>
      <c r="I33" s="71"/>
      <c r="J33" s="71"/>
      <c r="K33" s="71"/>
      <c r="L33" s="422">
        <f>'試験経費算定表(Ver.3.0)'!K33*'経費の配分について(Ver.3.0)'!T26</f>
        <v>0</v>
      </c>
      <c r="M33" s="423"/>
      <c r="N33" s="423"/>
      <c r="O33" s="424"/>
      <c r="P33" s="79" t="s">
        <v>99</v>
      </c>
      <c r="Q33" s="80"/>
      <c r="R33" s="80"/>
      <c r="S33" s="69"/>
      <c r="T33" s="70"/>
      <c r="U33" s="70"/>
      <c r="V33" s="67"/>
      <c r="W33" s="67"/>
      <c r="X33" s="67"/>
      <c r="Y33" s="67"/>
      <c r="Z33" s="67"/>
      <c r="AA33" s="67"/>
      <c r="AB33" s="71"/>
      <c r="AC33" s="71"/>
      <c r="AD33" s="71"/>
      <c r="AE33" s="68"/>
      <c r="AF33" s="58"/>
      <c r="AG33" s="58"/>
      <c r="AH33" s="9"/>
      <c r="AI33" s="9"/>
      <c r="AJ33" s="9"/>
    </row>
    <row r="34" spans="1:58" ht="12.6" customHeight="1" outlineLevel="1" x14ac:dyDescent="0.15">
      <c r="A34" s="89" t="s">
        <v>42</v>
      </c>
      <c r="B34" s="81"/>
      <c r="C34" s="71"/>
      <c r="D34" s="71"/>
      <c r="E34" s="71"/>
      <c r="F34" s="71"/>
      <c r="G34" s="71"/>
      <c r="H34" s="71"/>
      <c r="I34" s="71"/>
      <c r="J34" s="71"/>
      <c r="K34" s="71"/>
      <c r="L34" s="422">
        <f>SUM(L32:O33)</f>
        <v>0</v>
      </c>
      <c r="M34" s="423"/>
      <c r="N34" s="423"/>
      <c r="O34" s="424"/>
      <c r="P34" s="81" t="s">
        <v>100</v>
      </c>
      <c r="Q34" s="71"/>
      <c r="R34" s="80"/>
      <c r="S34" s="69"/>
      <c r="T34" s="70"/>
      <c r="U34" s="423">
        <f>ROUNDDOWN(L34/1.1*0.1,0)</f>
        <v>0</v>
      </c>
      <c r="V34" s="423"/>
      <c r="W34" s="423"/>
      <c r="X34" s="423"/>
      <c r="Y34" s="13"/>
      <c r="Z34" s="13"/>
      <c r="AA34" s="67"/>
      <c r="AB34" s="71"/>
      <c r="AC34" s="71"/>
      <c r="AD34" s="71"/>
      <c r="AE34" s="68"/>
      <c r="AF34" s="58"/>
      <c r="AG34" s="58"/>
      <c r="AH34" s="9"/>
      <c r="AI34" s="9"/>
      <c r="AJ34" s="9"/>
    </row>
    <row r="35" spans="1:58" ht="12.6" customHeight="1" x14ac:dyDescent="0.15">
      <c r="A35" s="58"/>
      <c r="B35" s="83"/>
      <c r="C35" s="58"/>
      <c r="D35" s="58"/>
      <c r="E35" s="58"/>
      <c r="F35" s="58"/>
      <c r="G35" s="58"/>
      <c r="H35" s="58"/>
      <c r="I35" s="58"/>
      <c r="J35" s="58"/>
      <c r="K35" s="58"/>
      <c r="L35" s="58"/>
      <c r="M35" s="58"/>
      <c r="N35" s="58"/>
      <c r="O35" s="84"/>
      <c r="P35" s="58"/>
      <c r="Q35" s="58"/>
      <c r="R35" s="58"/>
      <c r="S35" s="58"/>
      <c r="T35" s="58"/>
      <c r="U35" s="58"/>
      <c r="Z35" s="58"/>
      <c r="AA35" s="58"/>
      <c r="AB35" s="58"/>
      <c r="AC35" s="58"/>
      <c r="AD35" s="58"/>
      <c r="AE35" s="58"/>
      <c r="AF35" s="58"/>
      <c r="AG35" s="58"/>
      <c r="AH35" s="9"/>
      <c r="AI35" s="9"/>
      <c r="AJ35" s="9"/>
    </row>
    <row r="36" spans="1:58" ht="12.6" customHeight="1" x14ac:dyDescent="0.15">
      <c r="A36" s="62" t="s">
        <v>108</v>
      </c>
      <c r="B36" s="83"/>
      <c r="C36" s="58"/>
      <c r="D36" s="58"/>
      <c r="E36" s="58"/>
      <c r="F36" s="58"/>
      <c r="G36" s="58"/>
      <c r="H36" s="58"/>
      <c r="I36" s="58"/>
      <c r="J36" s="58"/>
      <c r="K36" s="58"/>
      <c r="L36" s="58"/>
      <c r="M36" s="58"/>
      <c r="N36" s="58"/>
      <c r="O36" s="84"/>
      <c r="P36" s="85"/>
      <c r="Q36" s="85"/>
      <c r="R36" s="84"/>
      <c r="S36" s="90"/>
      <c r="T36" s="63"/>
      <c r="U36" s="63"/>
      <c r="V36" s="63"/>
      <c r="W36" s="90"/>
      <c r="X36" s="63"/>
      <c r="Y36" s="63"/>
      <c r="Z36" s="63"/>
      <c r="AA36" s="90"/>
      <c r="AB36" s="90"/>
      <c r="AC36" s="90"/>
      <c r="AD36" s="58"/>
      <c r="AE36" s="58"/>
      <c r="AF36" s="58"/>
      <c r="AG36" s="58"/>
      <c r="AH36" s="9"/>
      <c r="AI36" s="9"/>
      <c r="AJ36" s="9"/>
      <c r="BF36" s="9" t="s">
        <v>109</v>
      </c>
    </row>
    <row r="37" spans="1:58" ht="12.6" customHeight="1" outlineLevel="1" x14ac:dyDescent="0.15">
      <c r="A37" s="62" t="s">
        <v>110</v>
      </c>
      <c r="B37" s="83"/>
      <c r="C37" s="58"/>
      <c r="D37" s="58"/>
      <c r="E37" s="58"/>
      <c r="F37" s="58"/>
      <c r="G37" s="58"/>
      <c r="H37" s="58"/>
      <c r="I37" s="58"/>
      <c r="J37" s="58"/>
      <c r="K37" s="58"/>
      <c r="L37" s="58"/>
      <c r="M37" s="58"/>
      <c r="N37" s="58"/>
      <c r="O37" s="84"/>
      <c r="P37" s="85"/>
      <c r="Q37" s="85"/>
      <c r="R37" s="84"/>
      <c r="S37" s="90"/>
      <c r="T37" s="63"/>
      <c r="U37" s="63"/>
      <c r="V37" s="63"/>
      <c r="W37" s="90"/>
      <c r="X37" s="63"/>
      <c r="Y37" s="63"/>
      <c r="Z37" s="63"/>
      <c r="AA37" s="90"/>
      <c r="AB37" s="90"/>
      <c r="AC37" s="90"/>
      <c r="AD37" s="58"/>
      <c r="AE37" s="58"/>
      <c r="AF37" s="58"/>
      <c r="AG37" s="58"/>
      <c r="AH37" s="9"/>
      <c r="AI37" s="9"/>
      <c r="AJ37" s="9"/>
    </row>
    <row r="38" spans="1:58" ht="12.6" customHeight="1" outlineLevel="1" x14ac:dyDescent="0.15">
      <c r="A38" s="413" t="s">
        <v>0</v>
      </c>
      <c r="B38" s="414"/>
      <c r="C38" s="414"/>
      <c r="D38" s="414"/>
      <c r="E38" s="414"/>
      <c r="F38" s="414"/>
      <c r="G38" s="414"/>
      <c r="H38" s="414"/>
      <c r="I38" s="414"/>
      <c r="J38" s="414"/>
      <c r="K38" s="414"/>
      <c r="L38" s="413" t="s">
        <v>79</v>
      </c>
      <c r="M38" s="414"/>
      <c r="N38" s="414"/>
      <c r="O38" s="415"/>
      <c r="P38" s="413" t="s">
        <v>46</v>
      </c>
      <c r="Q38" s="414"/>
      <c r="R38" s="414"/>
      <c r="S38" s="414"/>
      <c r="T38" s="414"/>
      <c r="U38" s="414"/>
      <c r="V38" s="414"/>
      <c r="W38" s="414"/>
      <c r="X38" s="414"/>
      <c r="Y38" s="414"/>
      <c r="Z38" s="414"/>
      <c r="AA38" s="414"/>
      <c r="AB38" s="414"/>
      <c r="AC38" s="414"/>
      <c r="AD38" s="414"/>
      <c r="AE38" s="415"/>
      <c r="AF38" s="58"/>
      <c r="AG38" s="58"/>
      <c r="AH38" s="9"/>
      <c r="AI38" s="9"/>
      <c r="AJ38" s="9"/>
    </row>
    <row r="39" spans="1:58" ht="12.6" customHeight="1" outlineLevel="1" x14ac:dyDescent="0.15">
      <c r="A39" s="427" t="s">
        <v>81</v>
      </c>
      <c r="B39" s="72" t="s">
        <v>82</v>
      </c>
      <c r="C39" s="428" t="s">
        <v>111</v>
      </c>
      <c r="D39" s="428"/>
      <c r="E39" s="428"/>
      <c r="F39" s="428"/>
      <c r="G39" s="428"/>
      <c r="H39" s="428"/>
      <c r="I39" s="428"/>
      <c r="J39" s="428"/>
      <c r="K39" s="429"/>
      <c r="L39" s="430">
        <f>'試験経費算定表(Ver.3.0)'!K40*'経費の配分について(Ver.3.0)'!T39*W39</f>
        <v>0</v>
      </c>
      <c r="M39" s="431"/>
      <c r="N39" s="431"/>
      <c r="O39" s="432"/>
      <c r="P39" s="433">
        <v>10000</v>
      </c>
      <c r="Q39" s="434"/>
      <c r="R39" s="434"/>
      <c r="S39" s="75" t="s">
        <v>2</v>
      </c>
      <c r="T39" s="76">
        <f>'ポイント表(Ver.3.0)'!$C$10</f>
        <v>0</v>
      </c>
      <c r="U39" s="87" t="s">
        <v>4</v>
      </c>
      <c r="V39" s="75" t="s">
        <v>2</v>
      </c>
      <c r="W39" s="76">
        <f>'ポイント表(Ver.3.0)'!C36</f>
        <v>0</v>
      </c>
      <c r="X39" s="87" t="s">
        <v>3</v>
      </c>
      <c r="Y39" s="76" t="str">
        <f t="shared" ref="Y39:Y40" si="2">"＋消費税相当額"</f>
        <v>＋消費税相当額</v>
      </c>
      <c r="Z39" s="73"/>
      <c r="AA39" s="73"/>
      <c r="AB39" s="73"/>
      <c r="AC39" s="76"/>
      <c r="AD39" s="76"/>
      <c r="AE39" s="91"/>
      <c r="AF39" s="9"/>
      <c r="AG39" s="9"/>
      <c r="AH39" s="9"/>
      <c r="AI39" s="9"/>
      <c r="AJ39" s="9"/>
    </row>
    <row r="40" spans="1:58" ht="12.6" customHeight="1" outlineLevel="1" x14ac:dyDescent="0.15">
      <c r="A40" s="427"/>
      <c r="B40" s="66" t="s">
        <v>85</v>
      </c>
      <c r="C40" s="420" t="s">
        <v>112</v>
      </c>
      <c r="D40" s="420"/>
      <c r="E40" s="420"/>
      <c r="F40" s="420"/>
      <c r="G40" s="420"/>
      <c r="H40" s="420"/>
      <c r="I40" s="420"/>
      <c r="J40" s="420"/>
      <c r="K40" s="421"/>
      <c r="L40" s="435">
        <f>'試験経費算定表(Ver.3.0)'!K41*'経費の配分について(Ver.3.0)'!T40*W40</f>
        <v>0</v>
      </c>
      <c r="M40" s="436"/>
      <c r="N40" s="436"/>
      <c r="O40" s="437"/>
      <c r="P40" s="425">
        <f>IF($AC$4&lt;&gt;"院内CRC",5000,10000)</f>
        <v>5000</v>
      </c>
      <c r="Q40" s="426"/>
      <c r="R40" s="426"/>
      <c r="S40" s="70" t="s">
        <v>2</v>
      </c>
      <c r="T40" s="71">
        <f>'ポイント表(Ver.3.0)'!$C$10</f>
        <v>0</v>
      </c>
      <c r="U40" s="78" t="s">
        <v>4</v>
      </c>
      <c r="V40" s="70" t="s">
        <v>2</v>
      </c>
      <c r="W40" s="71">
        <f>'ポイント表(Ver.3.0)'!C36</f>
        <v>0</v>
      </c>
      <c r="X40" s="78" t="s">
        <v>3</v>
      </c>
      <c r="Y40" s="71" t="str">
        <f t="shared" si="2"/>
        <v>＋消費税相当額</v>
      </c>
      <c r="Z40" s="67"/>
      <c r="AA40" s="67"/>
      <c r="AB40" s="67"/>
      <c r="AC40" s="71"/>
      <c r="AD40" s="71"/>
      <c r="AE40" s="3"/>
      <c r="AF40" s="9"/>
      <c r="AG40" s="9"/>
      <c r="AH40" s="9"/>
      <c r="AI40" s="9"/>
      <c r="AJ40" s="9"/>
    </row>
    <row r="41" spans="1:58" ht="12.6" customHeight="1" outlineLevel="1" x14ac:dyDescent="0.15">
      <c r="A41" s="427"/>
      <c r="B41" s="66" t="s">
        <v>87</v>
      </c>
      <c r="C41" s="71" t="s">
        <v>33</v>
      </c>
      <c r="D41" s="71"/>
      <c r="E41" s="71"/>
      <c r="F41" s="71"/>
      <c r="G41" s="71"/>
      <c r="H41" s="71"/>
      <c r="I41" s="71"/>
      <c r="J41" s="71"/>
      <c r="K41" s="71"/>
      <c r="L41" s="422">
        <f>'試験経費算定表(Ver.3.0)'!K42*'経費の配分について(Ver.3.0)'!T39*'経費の配分について(Ver.3.0)'!W39</f>
        <v>0</v>
      </c>
      <c r="M41" s="423"/>
      <c r="N41" s="423"/>
      <c r="O41" s="424"/>
      <c r="P41" s="79" t="s">
        <v>113</v>
      </c>
      <c r="Q41" s="80"/>
      <c r="R41" s="69"/>
      <c r="S41" s="69"/>
      <c r="T41" s="70"/>
      <c r="U41" s="70"/>
      <c r="V41" s="67"/>
      <c r="W41" s="78"/>
      <c r="X41" s="67"/>
      <c r="Y41" s="67"/>
      <c r="Z41" s="67"/>
      <c r="AA41" s="67"/>
      <c r="AB41" s="71"/>
      <c r="AC41" s="71"/>
      <c r="AD41" s="86"/>
      <c r="AE41" s="68"/>
      <c r="AF41" s="58"/>
      <c r="AG41" s="58"/>
      <c r="AH41" s="9"/>
      <c r="AI41" s="9"/>
      <c r="AJ41" s="9"/>
    </row>
    <row r="42" spans="1:58" ht="12.6" customHeight="1" outlineLevel="1" x14ac:dyDescent="0.15">
      <c r="A42" s="427"/>
      <c r="B42" s="81" t="s">
        <v>96</v>
      </c>
      <c r="C42" s="71"/>
      <c r="D42" s="71"/>
      <c r="E42" s="71"/>
      <c r="F42" s="71"/>
      <c r="G42" s="71"/>
      <c r="H42" s="71"/>
      <c r="I42" s="71"/>
      <c r="J42" s="71"/>
      <c r="K42" s="71"/>
      <c r="L42" s="422">
        <f>SUM(L39:O41)</f>
        <v>0</v>
      </c>
      <c r="M42" s="423"/>
      <c r="N42" s="423"/>
      <c r="O42" s="424"/>
      <c r="P42" s="79" t="s">
        <v>114</v>
      </c>
      <c r="Q42" s="80"/>
      <c r="R42" s="69"/>
      <c r="S42" s="69"/>
      <c r="T42" s="70"/>
      <c r="U42" s="70"/>
      <c r="V42" s="67"/>
      <c r="W42" s="67"/>
      <c r="X42" s="67"/>
      <c r="Y42" s="67"/>
      <c r="Z42" s="67"/>
      <c r="AA42" s="67"/>
      <c r="AB42" s="71"/>
      <c r="AC42" s="71"/>
      <c r="AD42" s="71"/>
      <c r="AE42" s="68"/>
      <c r="AF42" s="58"/>
      <c r="AG42" s="58"/>
      <c r="AH42" s="9"/>
      <c r="AI42" s="9"/>
      <c r="AJ42" s="9"/>
    </row>
    <row r="43" spans="1:58" ht="12.6" customHeight="1" outlineLevel="1" x14ac:dyDescent="0.15">
      <c r="A43" s="89" t="s">
        <v>98</v>
      </c>
      <c r="B43" s="81"/>
      <c r="C43" s="71"/>
      <c r="D43" s="71"/>
      <c r="E43" s="71"/>
      <c r="F43" s="71"/>
      <c r="G43" s="71"/>
      <c r="H43" s="71"/>
      <c r="I43" s="71"/>
      <c r="J43" s="71"/>
      <c r="K43" s="71"/>
      <c r="L43" s="422">
        <f>'試験経費算定表(Ver.3.0)'!K44*'経費の配分について(Ver.3.0)'!T39*'経費の配分について(Ver.3.0)'!W39</f>
        <v>0</v>
      </c>
      <c r="M43" s="423"/>
      <c r="N43" s="423"/>
      <c r="O43" s="424"/>
      <c r="P43" s="79" t="s">
        <v>99</v>
      </c>
      <c r="Q43" s="80"/>
      <c r="R43" s="80"/>
      <c r="S43" s="69"/>
      <c r="T43" s="70"/>
      <c r="U43" s="70"/>
      <c r="V43" s="67"/>
      <c r="W43" s="67"/>
      <c r="X43" s="67"/>
      <c r="Y43" s="67"/>
      <c r="Z43" s="67"/>
      <c r="AA43" s="67"/>
      <c r="AB43" s="71"/>
      <c r="AC43" s="71"/>
      <c r="AD43" s="71"/>
      <c r="AE43" s="68"/>
      <c r="AF43" s="58"/>
      <c r="AG43" s="58"/>
      <c r="AH43" s="9"/>
      <c r="AI43" s="9"/>
      <c r="AJ43" s="9"/>
    </row>
    <row r="44" spans="1:58" ht="12.6" customHeight="1" outlineLevel="1" x14ac:dyDescent="0.15">
      <c r="A44" s="81" t="s">
        <v>42</v>
      </c>
      <c r="B44" s="71"/>
      <c r="C44" s="71"/>
      <c r="D44" s="71"/>
      <c r="E44" s="71"/>
      <c r="F44" s="71"/>
      <c r="G44" s="71"/>
      <c r="H44" s="71"/>
      <c r="I44" s="71"/>
      <c r="J44" s="71"/>
      <c r="K44" s="71"/>
      <c r="L44" s="422">
        <f>SUM(L42:O43)</f>
        <v>0</v>
      </c>
      <c r="M44" s="423"/>
      <c r="N44" s="423"/>
      <c r="O44" s="424"/>
      <c r="P44" s="81" t="s">
        <v>100</v>
      </c>
      <c r="Q44" s="71"/>
      <c r="R44" s="80"/>
      <c r="S44" s="69"/>
      <c r="T44" s="70"/>
      <c r="U44" s="423">
        <f>ROUNDDOWN(L44/1.1*0.1,0)</f>
        <v>0</v>
      </c>
      <c r="V44" s="423"/>
      <c r="W44" s="423"/>
      <c r="X44" s="423"/>
      <c r="Y44" s="13"/>
      <c r="Z44" s="13"/>
      <c r="AA44" s="67"/>
      <c r="AB44" s="71"/>
      <c r="AC44" s="71"/>
      <c r="AD44" s="71"/>
      <c r="AE44" s="68"/>
      <c r="AF44" s="58"/>
      <c r="AG44" s="58"/>
      <c r="AH44" s="9"/>
      <c r="AI44" s="9"/>
      <c r="AJ44" s="9"/>
    </row>
    <row r="45" spans="1:58" ht="12.6" customHeight="1" outlineLevel="1" x14ac:dyDescent="0.15">
      <c r="A45" s="58"/>
      <c r="B45" s="58"/>
      <c r="C45" s="58"/>
      <c r="D45" s="58"/>
      <c r="E45" s="58"/>
      <c r="F45" s="58"/>
      <c r="G45" s="58"/>
      <c r="H45" s="58"/>
      <c r="I45" s="58"/>
      <c r="J45" s="58"/>
      <c r="K45" s="58"/>
      <c r="L45" s="58"/>
      <c r="M45" s="58"/>
      <c r="N45" s="58"/>
      <c r="O45" s="84"/>
      <c r="P45" s="58"/>
      <c r="Q45" s="58"/>
      <c r="R45" s="90"/>
      <c r="S45" s="85"/>
      <c r="T45" s="85"/>
      <c r="U45" s="85"/>
      <c r="V45" s="92"/>
      <c r="AA45" s="85"/>
      <c r="AB45" s="85"/>
      <c r="AC45" s="85"/>
      <c r="AD45" s="58"/>
      <c r="AE45" s="58"/>
      <c r="AF45" s="58"/>
      <c r="AG45" s="58"/>
      <c r="AH45" s="9"/>
      <c r="AI45" s="9"/>
      <c r="AJ45" s="9"/>
    </row>
    <row r="46" spans="1:58" ht="12.6" customHeight="1" x14ac:dyDescent="0.15">
      <c r="A46" s="62" t="s">
        <v>117</v>
      </c>
      <c r="B46" s="58"/>
      <c r="C46" s="58"/>
      <c r="D46" s="58"/>
      <c r="E46" s="58"/>
      <c r="F46" s="58"/>
      <c r="G46" s="58"/>
      <c r="H46" s="58"/>
      <c r="I46" s="58"/>
      <c r="J46" s="58"/>
      <c r="K46" s="58"/>
      <c r="L46" s="58"/>
      <c r="M46" s="58"/>
      <c r="N46" s="58"/>
      <c r="O46" s="84"/>
      <c r="P46" s="58"/>
      <c r="Q46" s="58"/>
      <c r="R46" s="90"/>
      <c r="S46" s="85"/>
      <c r="T46" s="85"/>
      <c r="U46" s="85"/>
      <c r="V46" s="92"/>
      <c r="W46" s="85"/>
      <c r="X46" s="85"/>
      <c r="Y46" s="85"/>
      <c r="Z46" s="92"/>
      <c r="AA46" s="85"/>
      <c r="AB46" s="85"/>
      <c r="AC46" s="85"/>
      <c r="AD46" s="58"/>
      <c r="AE46" s="58"/>
      <c r="AF46" s="58"/>
      <c r="AG46" s="58"/>
      <c r="AH46" s="9"/>
      <c r="AI46" s="9"/>
      <c r="AJ46" s="9"/>
    </row>
    <row r="47" spans="1:58" ht="12.6" customHeight="1" x14ac:dyDescent="0.15">
      <c r="A47" s="413" t="s">
        <v>0</v>
      </c>
      <c r="B47" s="414"/>
      <c r="C47" s="414"/>
      <c r="D47" s="414"/>
      <c r="E47" s="414"/>
      <c r="F47" s="414"/>
      <c r="G47" s="414"/>
      <c r="H47" s="414"/>
      <c r="I47" s="414"/>
      <c r="J47" s="414"/>
      <c r="K47" s="414"/>
      <c r="L47" s="413" t="s">
        <v>79</v>
      </c>
      <c r="M47" s="414"/>
      <c r="N47" s="414"/>
      <c r="O47" s="415"/>
      <c r="P47" s="413" t="s">
        <v>46</v>
      </c>
      <c r="Q47" s="414"/>
      <c r="R47" s="414"/>
      <c r="S47" s="414"/>
      <c r="T47" s="414"/>
      <c r="U47" s="414"/>
      <c r="V47" s="414"/>
      <c r="W47" s="414"/>
      <c r="X47" s="414"/>
      <c r="Y47" s="414"/>
      <c r="Z47" s="414"/>
      <c r="AA47" s="414"/>
      <c r="AB47" s="414"/>
      <c r="AC47" s="414"/>
      <c r="AD47" s="414"/>
      <c r="AE47" s="415"/>
      <c r="AF47" s="58"/>
      <c r="AG47" s="58"/>
      <c r="AH47" s="9"/>
      <c r="AI47" s="9"/>
      <c r="AJ47" s="9"/>
    </row>
    <row r="48" spans="1:58" ht="12.6" customHeight="1" x14ac:dyDescent="0.15">
      <c r="A48" s="427" t="s">
        <v>81</v>
      </c>
      <c r="B48" s="72" t="s">
        <v>82</v>
      </c>
      <c r="C48" s="428" t="s">
        <v>118</v>
      </c>
      <c r="D48" s="428"/>
      <c r="E48" s="428"/>
      <c r="F48" s="428"/>
      <c r="G48" s="428"/>
      <c r="H48" s="428"/>
      <c r="I48" s="428"/>
      <c r="J48" s="428"/>
      <c r="K48" s="429"/>
      <c r="L48" s="430">
        <f>'試験経費算定表(Ver.3.0)'!K50*'経費の配分について(Ver.3.0)'!T48*W48</f>
        <v>0</v>
      </c>
      <c r="M48" s="431"/>
      <c r="N48" s="431"/>
      <c r="O48" s="432"/>
      <c r="P48" s="433">
        <v>30000</v>
      </c>
      <c r="Q48" s="434"/>
      <c r="R48" s="434"/>
      <c r="S48" s="75" t="s">
        <v>2</v>
      </c>
      <c r="T48" s="76">
        <f>'ポイント表(Ver.3.0)'!$C$10</f>
        <v>0</v>
      </c>
      <c r="U48" s="87" t="s">
        <v>4</v>
      </c>
      <c r="V48" s="75" t="s">
        <v>2</v>
      </c>
      <c r="W48" s="76">
        <f>'ポイント表(Ver.3.0)'!$C$37</f>
        <v>0</v>
      </c>
      <c r="X48" s="87" t="s">
        <v>3</v>
      </c>
      <c r="Y48" s="76" t="str">
        <f>"＋消費税相当額"</f>
        <v>＋消費税相当額</v>
      </c>
      <c r="Z48" s="73"/>
      <c r="AA48" s="73"/>
      <c r="AB48" s="73"/>
      <c r="AC48" s="76"/>
      <c r="AD48" s="76"/>
      <c r="AE48" s="91"/>
      <c r="AF48" s="9"/>
      <c r="AG48" s="9"/>
      <c r="AH48" s="9"/>
      <c r="AI48" s="9"/>
      <c r="AJ48" s="9"/>
    </row>
    <row r="49" spans="1:36" ht="12.6" customHeight="1" x14ac:dyDescent="0.15">
      <c r="A49" s="427"/>
      <c r="B49" s="66" t="s">
        <v>85</v>
      </c>
      <c r="C49" s="420" t="s">
        <v>119</v>
      </c>
      <c r="D49" s="420"/>
      <c r="E49" s="420"/>
      <c r="F49" s="420"/>
      <c r="G49" s="420"/>
      <c r="H49" s="420"/>
      <c r="I49" s="420"/>
      <c r="J49" s="420"/>
      <c r="K49" s="421"/>
      <c r="L49" s="435">
        <f>'試験経費算定表(Ver.3.0)'!K51*'経費の配分について(Ver.3.0)'!T49*W49</f>
        <v>0</v>
      </c>
      <c r="M49" s="436"/>
      <c r="N49" s="436"/>
      <c r="O49" s="437"/>
      <c r="P49" s="425">
        <f>IF($AC$4&lt;&gt;"院内CRC",9000,30000)</f>
        <v>9000</v>
      </c>
      <c r="Q49" s="426"/>
      <c r="R49" s="426"/>
      <c r="S49" s="70" t="s">
        <v>2</v>
      </c>
      <c r="T49" s="71">
        <f>'ポイント表(Ver.3.0)'!$C$10</f>
        <v>0</v>
      </c>
      <c r="U49" s="78" t="s">
        <v>4</v>
      </c>
      <c r="V49" s="70" t="s">
        <v>2</v>
      </c>
      <c r="W49" s="71">
        <f>'ポイント表(Ver.3.0)'!$C$37</f>
        <v>0</v>
      </c>
      <c r="X49" s="78" t="s">
        <v>3</v>
      </c>
      <c r="Y49" s="71" t="str">
        <f t="shared" ref="Y49" si="3">"＋消費税相当額"</f>
        <v>＋消費税相当額</v>
      </c>
      <c r="Z49" s="67"/>
      <c r="AA49" s="67"/>
      <c r="AB49" s="67"/>
      <c r="AC49" s="71"/>
      <c r="AD49" s="71"/>
      <c r="AE49" s="3"/>
      <c r="AF49" s="9"/>
      <c r="AG49" s="9"/>
      <c r="AH49" s="9"/>
      <c r="AI49" s="9"/>
      <c r="AJ49" s="9"/>
    </row>
    <row r="50" spans="1:36" ht="12.6" customHeight="1" x14ac:dyDescent="0.15">
      <c r="A50" s="427"/>
      <c r="B50" s="66" t="s">
        <v>87</v>
      </c>
      <c r="C50" s="71" t="s">
        <v>33</v>
      </c>
      <c r="D50" s="71"/>
      <c r="E50" s="71"/>
      <c r="F50" s="71"/>
      <c r="G50" s="71"/>
      <c r="H50" s="71"/>
      <c r="I50" s="71"/>
      <c r="J50" s="71"/>
      <c r="K50" s="71"/>
      <c r="L50" s="422">
        <f>'試験経費算定表(Ver.3.0)'!K52*'経費の配分について(Ver.3.0)'!T48*'経費の配分について(Ver.3.0)'!W48</f>
        <v>0</v>
      </c>
      <c r="M50" s="423"/>
      <c r="N50" s="423"/>
      <c r="O50" s="424"/>
      <c r="P50" s="79" t="s">
        <v>113</v>
      </c>
      <c r="Q50" s="80"/>
      <c r="R50" s="69"/>
      <c r="S50" s="80"/>
      <c r="T50" s="70"/>
      <c r="U50" s="70"/>
      <c r="V50" s="71"/>
      <c r="W50" s="78"/>
      <c r="X50" s="70"/>
      <c r="Y50" s="70"/>
      <c r="Z50" s="71"/>
      <c r="AA50" s="78"/>
      <c r="AB50" s="67"/>
      <c r="AC50" s="67"/>
      <c r="AD50" s="67"/>
      <c r="AE50" s="68"/>
      <c r="AF50" s="58"/>
      <c r="AG50" s="58"/>
      <c r="AH50" s="9"/>
      <c r="AI50" s="9"/>
      <c r="AJ50" s="9"/>
    </row>
    <row r="51" spans="1:36" ht="12.6" customHeight="1" x14ac:dyDescent="0.15">
      <c r="A51" s="427"/>
      <c r="B51" s="81" t="s">
        <v>96</v>
      </c>
      <c r="C51" s="71"/>
      <c r="D51" s="71"/>
      <c r="E51" s="71"/>
      <c r="F51" s="71"/>
      <c r="G51" s="71"/>
      <c r="H51" s="71"/>
      <c r="I51" s="71"/>
      <c r="J51" s="71"/>
      <c r="K51" s="71"/>
      <c r="L51" s="422">
        <f>SUM(L48:O50)</f>
        <v>0</v>
      </c>
      <c r="M51" s="423"/>
      <c r="N51" s="423"/>
      <c r="O51" s="424"/>
      <c r="P51" s="79" t="s">
        <v>114</v>
      </c>
      <c r="Q51" s="80"/>
      <c r="R51" s="69"/>
      <c r="S51" s="80"/>
      <c r="T51" s="70"/>
      <c r="U51" s="70"/>
      <c r="V51" s="71"/>
      <c r="W51" s="78"/>
      <c r="X51" s="70"/>
      <c r="Y51" s="70"/>
      <c r="Z51" s="71"/>
      <c r="AA51" s="78"/>
      <c r="AB51" s="67"/>
      <c r="AC51" s="67"/>
      <c r="AD51" s="67"/>
      <c r="AE51" s="68"/>
      <c r="AF51" s="58"/>
      <c r="AG51" s="58"/>
      <c r="AH51" s="9"/>
      <c r="AI51" s="9"/>
      <c r="AJ51" s="9"/>
    </row>
    <row r="52" spans="1:36" ht="12.6" customHeight="1" x14ac:dyDescent="0.15">
      <c r="A52" s="89" t="s">
        <v>98</v>
      </c>
      <c r="B52" s="81"/>
      <c r="C52" s="71"/>
      <c r="D52" s="71"/>
      <c r="E52" s="71"/>
      <c r="F52" s="71"/>
      <c r="G52" s="71"/>
      <c r="H52" s="71"/>
      <c r="I52" s="71"/>
      <c r="J52" s="71"/>
      <c r="K52" s="71"/>
      <c r="L52" s="422">
        <f>'試験経費算定表(Ver.3.0)'!K54*'経費の配分について(Ver.3.0)'!T48*'経費の配分について(Ver.3.0)'!W48</f>
        <v>0</v>
      </c>
      <c r="M52" s="423"/>
      <c r="N52" s="423"/>
      <c r="O52" s="424"/>
      <c r="P52" s="79" t="s">
        <v>99</v>
      </c>
      <c r="Q52" s="80"/>
      <c r="R52" s="80"/>
      <c r="S52" s="80"/>
      <c r="T52" s="70"/>
      <c r="U52" s="70"/>
      <c r="V52" s="71"/>
      <c r="W52" s="78"/>
      <c r="X52" s="70"/>
      <c r="Y52" s="70"/>
      <c r="Z52" s="71"/>
      <c r="AA52" s="78"/>
      <c r="AB52" s="67"/>
      <c r="AC52" s="67"/>
      <c r="AD52" s="67"/>
      <c r="AE52" s="68"/>
      <c r="AF52" s="58"/>
      <c r="AG52" s="58"/>
      <c r="AH52" s="9"/>
      <c r="AI52" s="9"/>
      <c r="AJ52" s="9"/>
    </row>
    <row r="53" spans="1:36" ht="12.6" customHeight="1" x14ac:dyDescent="0.15">
      <c r="A53" s="81" t="s">
        <v>42</v>
      </c>
      <c r="B53" s="81"/>
      <c r="C53" s="71"/>
      <c r="D53" s="71"/>
      <c r="E53" s="71"/>
      <c r="F53" s="71"/>
      <c r="G53" s="71"/>
      <c r="H53" s="71"/>
      <c r="I53" s="71"/>
      <c r="J53" s="71"/>
      <c r="K53" s="71"/>
      <c r="L53" s="422">
        <f>SUM(L51:O52)</f>
        <v>0</v>
      </c>
      <c r="M53" s="423"/>
      <c r="N53" s="423"/>
      <c r="O53" s="424"/>
      <c r="P53" s="81" t="s">
        <v>100</v>
      </c>
      <c r="Q53" s="71"/>
      <c r="R53" s="80"/>
      <c r="S53" s="69"/>
      <c r="T53" s="70"/>
      <c r="U53" s="423">
        <f>ROUNDDOWN(L53/1.1*0.1,0)</f>
        <v>0</v>
      </c>
      <c r="V53" s="423"/>
      <c r="W53" s="423"/>
      <c r="X53" s="423"/>
      <c r="Y53" s="13"/>
      <c r="Z53" s="13"/>
      <c r="AA53" s="78"/>
      <c r="AB53" s="67"/>
      <c r="AC53" s="67"/>
      <c r="AD53" s="67"/>
      <c r="AE53" s="68"/>
      <c r="AF53" s="58"/>
      <c r="AG53" s="58"/>
      <c r="AH53" s="9"/>
      <c r="AI53" s="9"/>
      <c r="AJ53" s="9"/>
    </row>
    <row r="54" spans="1:36" ht="12.6" customHeight="1" x14ac:dyDescent="0.15">
      <c r="A54" s="83"/>
      <c r="B54" s="58"/>
      <c r="C54" s="58"/>
      <c r="D54" s="58"/>
      <c r="E54" s="58"/>
      <c r="F54" s="58"/>
      <c r="G54" s="58"/>
      <c r="H54" s="58"/>
      <c r="I54" s="58"/>
      <c r="J54" s="58"/>
      <c r="K54" s="58"/>
      <c r="L54" s="58"/>
      <c r="M54" s="58"/>
      <c r="N54" s="58"/>
      <c r="O54" s="93"/>
      <c r="P54" s="93"/>
      <c r="Q54" s="93"/>
      <c r="R54" s="58"/>
      <c r="S54" s="90"/>
      <c r="T54" s="58"/>
      <c r="Y54" s="85"/>
      <c r="Z54" s="92"/>
      <c r="AA54" s="85"/>
      <c r="AB54" s="85"/>
      <c r="AC54" s="85"/>
      <c r="AD54" s="85"/>
      <c r="AE54" s="85"/>
      <c r="AF54" s="58"/>
      <c r="AG54" s="58"/>
      <c r="AH54" s="9"/>
      <c r="AI54" s="9"/>
      <c r="AJ54" s="9"/>
    </row>
    <row r="55" spans="1:36" ht="12.6" customHeight="1" outlineLevel="1" x14ac:dyDescent="0.15">
      <c r="A55" s="62" t="s">
        <v>163</v>
      </c>
      <c r="B55" s="58"/>
      <c r="C55" s="58"/>
      <c r="D55" s="58"/>
      <c r="E55" s="58"/>
      <c r="F55" s="58"/>
      <c r="G55" s="58"/>
      <c r="H55" s="58"/>
      <c r="I55" s="58"/>
      <c r="J55" s="58"/>
      <c r="K55" s="58"/>
      <c r="L55" s="58"/>
      <c r="M55" s="58"/>
      <c r="N55" s="58"/>
      <c r="O55" s="93"/>
      <c r="P55" s="93"/>
      <c r="Q55" s="93"/>
      <c r="R55" s="58"/>
      <c r="S55" s="90"/>
      <c r="T55" s="58"/>
      <c r="U55" s="58"/>
      <c r="V55" s="63"/>
      <c r="W55" s="85"/>
      <c r="X55" s="85"/>
      <c r="Y55" s="85"/>
      <c r="Z55" s="92"/>
      <c r="AA55" s="85"/>
      <c r="AB55" s="85"/>
      <c r="AC55" s="85"/>
      <c r="AD55" s="85"/>
      <c r="AE55" s="85"/>
      <c r="AF55" s="58"/>
      <c r="AG55" s="58"/>
      <c r="AH55" s="9"/>
      <c r="AI55" s="9"/>
      <c r="AJ55" s="9"/>
    </row>
    <row r="56" spans="1:36" ht="12.6" customHeight="1" outlineLevel="1" x14ac:dyDescent="0.15">
      <c r="A56" s="413" t="s">
        <v>0</v>
      </c>
      <c r="B56" s="414"/>
      <c r="C56" s="414"/>
      <c r="D56" s="414"/>
      <c r="E56" s="414"/>
      <c r="F56" s="414"/>
      <c r="G56" s="414"/>
      <c r="H56" s="414"/>
      <c r="I56" s="414"/>
      <c r="J56" s="414"/>
      <c r="K56" s="414"/>
      <c r="L56" s="413" t="s">
        <v>79</v>
      </c>
      <c r="M56" s="414"/>
      <c r="N56" s="414"/>
      <c r="O56" s="415"/>
      <c r="P56" s="413" t="s">
        <v>46</v>
      </c>
      <c r="Q56" s="414"/>
      <c r="R56" s="414"/>
      <c r="S56" s="414"/>
      <c r="T56" s="414"/>
      <c r="U56" s="414"/>
      <c r="V56" s="414"/>
      <c r="W56" s="414"/>
      <c r="X56" s="414"/>
      <c r="Y56" s="414"/>
      <c r="Z56" s="414"/>
      <c r="AA56" s="414"/>
      <c r="AB56" s="414"/>
      <c r="AC56" s="414"/>
      <c r="AD56" s="414"/>
      <c r="AE56" s="415"/>
      <c r="AF56" s="58"/>
      <c r="AG56" s="58"/>
      <c r="AH56" s="9"/>
      <c r="AI56" s="9"/>
      <c r="AJ56" s="9"/>
    </row>
    <row r="57" spans="1:36" ht="12.6" customHeight="1" outlineLevel="1" x14ac:dyDescent="0.15">
      <c r="A57" s="427" t="s">
        <v>81</v>
      </c>
      <c r="B57" s="94" t="s">
        <v>82</v>
      </c>
      <c r="C57" s="428" t="s">
        <v>164</v>
      </c>
      <c r="D57" s="428"/>
      <c r="E57" s="428"/>
      <c r="F57" s="428"/>
      <c r="G57" s="428"/>
      <c r="H57" s="428"/>
      <c r="I57" s="428"/>
      <c r="J57" s="428"/>
      <c r="K57" s="429"/>
      <c r="L57" s="430">
        <f>'試験経費算定表(Ver.3.0)'!K60*'経費の配分について(Ver.3.0)'!T57</f>
        <v>0</v>
      </c>
      <c r="M57" s="431"/>
      <c r="N57" s="431"/>
      <c r="O57" s="432"/>
      <c r="P57" s="433">
        <f>ROUNDDOWN(6000*'ポイント表(Ver.3.0)'!N30,0)</f>
        <v>0</v>
      </c>
      <c r="Q57" s="434"/>
      <c r="R57" s="434"/>
      <c r="S57" s="75" t="s">
        <v>2</v>
      </c>
      <c r="T57" s="76">
        <f>'ポイント表(Ver.3.0)'!$C$10</f>
        <v>0</v>
      </c>
      <c r="U57" s="73" t="s">
        <v>4</v>
      </c>
      <c r="V57" s="76" t="str">
        <f>"＋消費税相当額"</f>
        <v>＋消費税相当額</v>
      </c>
      <c r="W57" s="73"/>
      <c r="X57" s="73"/>
      <c r="Y57" s="73"/>
      <c r="Z57" s="76"/>
      <c r="AA57" s="76"/>
      <c r="AB57" s="76"/>
      <c r="AC57" s="76"/>
      <c r="AD57" s="76"/>
      <c r="AE57" s="95"/>
      <c r="AF57" s="9"/>
      <c r="AG57" s="9"/>
      <c r="AH57" s="9"/>
      <c r="AI57" s="9"/>
      <c r="AJ57" s="9"/>
    </row>
    <row r="58" spans="1:36" ht="12.6" customHeight="1" outlineLevel="1" x14ac:dyDescent="0.15">
      <c r="A58" s="427"/>
      <c r="B58" s="96" t="s">
        <v>85</v>
      </c>
      <c r="C58" s="420" t="s">
        <v>165</v>
      </c>
      <c r="D58" s="420"/>
      <c r="E58" s="420"/>
      <c r="F58" s="420"/>
      <c r="G58" s="420"/>
      <c r="H58" s="420"/>
      <c r="I58" s="420"/>
      <c r="J58" s="420"/>
      <c r="K58" s="421"/>
      <c r="L58" s="435">
        <f>'試験経費算定表(Ver.3.0)'!K61*'経費の配分について(Ver.3.0)'!T58</f>
        <v>0</v>
      </c>
      <c r="M58" s="436"/>
      <c r="N58" s="436"/>
      <c r="O58" s="437"/>
      <c r="P58" s="425">
        <f>IF($AC$4="院内CRC",ROUNDDOWN(P57*60%,0),ROUNDDOWN(P57*60%*30%,0))</f>
        <v>0</v>
      </c>
      <c r="Q58" s="426"/>
      <c r="R58" s="426"/>
      <c r="S58" s="70" t="s">
        <v>2</v>
      </c>
      <c r="T58" s="71">
        <f>'ポイント表(Ver.3.0)'!$C$10</f>
        <v>0</v>
      </c>
      <c r="U58" s="67" t="s">
        <v>4</v>
      </c>
      <c r="V58" s="71" t="str">
        <f t="shared" ref="V58:V60" si="4">"＋消費税相当額"</f>
        <v>＋消費税相当額</v>
      </c>
      <c r="W58" s="67"/>
      <c r="X58" s="67"/>
      <c r="Y58" s="67"/>
      <c r="Z58" s="71"/>
      <c r="AA58" s="71"/>
      <c r="AB58" s="71"/>
      <c r="AC58" s="71"/>
      <c r="AD58" s="71"/>
      <c r="AE58" s="97"/>
      <c r="AF58" s="9"/>
      <c r="AG58" s="9"/>
      <c r="AH58" s="9"/>
      <c r="AI58" s="9"/>
      <c r="AJ58" s="9"/>
    </row>
    <row r="59" spans="1:36" ht="12.6" customHeight="1" outlineLevel="1" x14ac:dyDescent="0.15">
      <c r="A59" s="427"/>
      <c r="B59" s="96" t="s">
        <v>87</v>
      </c>
      <c r="C59" s="420" t="s">
        <v>285</v>
      </c>
      <c r="D59" s="420"/>
      <c r="E59" s="420"/>
      <c r="F59" s="420"/>
      <c r="G59" s="420"/>
      <c r="H59" s="420"/>
      <c r="I59" s="420"/>
      <c r="J59" s="420"/>
      <c r="K59" s="421"/>
      <c r="L59" s="435">
        <f>'試験経費算定表(Ver.3.0)'!K62*'経費の配分について(Ver.3.0)'!T59</f>
        <v>0</v>
      </c>
      <c r="M59" s="436"/>
      <c r="N59" s="436"/>
      <c r="O59" s="437"/>
      <c r="P59" s="425">
        <f>ROUNDDOWN(P57*30%,0)</f>
        <v>0</v>
      </c>
      <c r="Q59" s="426"/>
      <c r="R59" s="426"/>
      <c r="S59" s="70" t="s">
        <v>2</v>
      </c>
      <c r="T59" s="71">
        <f>'ポイント表(Ver.3.0)'!$C$10</f>
        <v>0</v>
      </c>
      <c r="U59" s="67" t="s">
        <v>4</v>
      </c>
      <c r="V59" s="71" t="str">
        <f t="shared" si="4"/>
        <v>＋消費税相当額</v>
      </c>
      <c r="W59" s="67"/>
      <c r="X59" s="67"/>
      <c r="Y59" s="67"/>
      <c r="Z59" s="71"/>
      <c r="AA59" s="71"/>
      <c r="AB59" s="71"/>
      <c r="AC59" s="71"/>
      <c r="AD59" s="71"/>
      <c r="AE59" s="97"/>
      <c r="AF59" s="9"/>
      <c r="AG59" s="9"/>
      <c r="AH59" s="9"/>
      <c r="AI59" s="9"/>
      <c r="AJ59" s="9"/>
    </row>
    <row r="60" spans="1:36" ht="12.6" customHeight="1" outlineLevel="1" x14ac:dyDescent="0.15">
      <c r="A60" s="427"/>
      <c r="B60" s="96" t="s">
        <v>89</v>
      </c>
      <c r="C60" s="420" t="s">
        <v>166</v>
      </c>
      <c r="D60" s="420"/>
      <c r="E60" s="420"/>
      <c r="F60" s="420"/>
      <c r="G60" s="420"/>
      <c r="H60" s="420"/>
      <c r="I60" s="420"/>
      <c r="J60" s="420"/>
      <c r="K60" s="421"/>
      <c r="L60" s="435">
        <f>'試験経費算定表(Ver.3.0)'!K63*'経費の配分について(Ver.3.0)'!T60</f>
        <v>0</v>
      </c>
      <c r="M60" s="436"/>
      <c r="N60" s="436"/>
      <c r="O60" s="437"/>
      <c r="P60" s="425">
        <f>IF($AC$4&lt;&gt;"SMOフルサポート",ROUNDDOWN(P57*30%,0),ROUNDDOWN(P57*30%*50%,0))</f>
        <v>0</v>
      </c>
      <c r="Q60" s="426"/>
      <c r="R60" s="426"/>
      <c r="S60" s="70" t="s">
        <v>2</v>
      </c>
      <c r="T60" s="71">
        <f>'ポイント表(Ver.3.0)'!$C$10</f>
        <v>0</v>
      </c>
      <c r="U60" s="67" t="s">
        <v>4</v>
      </c>
      <c r="V60" s="71" t="str">
        <f t="shared" si="4"/>
        <v>＋消費税相当額</v>
      </c>
      <c r="W60" s="67"/>
      <c r="X60" s="67"/>
      <c r="Y60" s="67"/>
      <c r="Z60" s="71"/>
      <c r="AA60" s="71"/>
      <c r="AB60" s="71"/>
      <c r="AC60" s="71"/>
      <c r="AD60" s="71"/>
      <c r="AE60" s="97"/>
      <c r="AF60" s="9"/>
      <c r="AG60" s="9"/>
      <c r="AH60" s="9"/>
      <c r="AI60" s="9"/>
      <c r="AJ60" s="9"/>
    </row>
    <row r="61" spans="1:36" ht="12.6" customHeight="1" outlineLevel="1" x14ac:dyDescent="0.15">
      <c r="A61" s="427"/>
      <c r="B61" s="96" t="s">
        <v>90</v>
      </c>
      <c r="C61" s="420" t="s">
        <v>33</v>
      </c>
      <c r="D61" s="420"/>
      <c r="E61" s="420"/>
      <c r="F61" s="420"/>
      <c r="G61" s="420"/>
      <c r="H61" s="420"/>
      <c r="I61" s="420"/>
      <c r="J61" s="420"/>
      <c r="K61" s="421"/>
      <c r="L61" s="435">
        <f>'試験経費算定表(Ver.3.0)'!K64*'経費の配分について(Ver.3.0)'!T57</f>
        <v>0</v>
      </c>
      <c r="M61" s="436"/>
      <c r="N61" s="436"/>
      <c r="O61" s="437"/>
      <c r="P61" s="79" t="s">
        <v>121</v>
      </c>
      <c r="Q61" s="80"/>
      <c r="R61" s="69"/>
      <c r="S61" s="69"/>
      <c r="T61" s="70"/>
      <c r="U61" s="70"/>
      <c r="V61" s="67"/>
      <c r="W61" s="78"/>
      <c r="X61" s="67"/>
      <c r="Y61" s="67"/>
      <c r="Z61" s="67"/>
      <c r="AA61" s="67"/>
      <c r="AB61" s="71"/>
      <c r="AC61" s="71"/>
      <c r="AD61" s="71"/>
      <c r="AE61" s="97"/>
      <c r="AF61" s="58"/>
      <c r="AG61" s="58"/>
      <c r="AH61" s="9"/>
      <c r="AI61" s="9"/>
      <c r="AJ61" s="9"/>
    </row>
    <row r="62" spans="1:36" ht="12.6" customHeight="1" outlineLevel="1" x14ac:dyDescent="0.15">
      <c r="A62" s="427"/>
      <c r="B62" s="71" t="s">
        <v>96</v>
      </c>
      <c r="C62" s="71"/>
      <c r="D62" s="71"/>
      <c r="E62" s="71"/>
      <c r="F62" s="71"/>
      <c r="G62" s="71"/>
      <c r="H62" s="71"/>
      <c r="I62" s="71"/>
      <c r="J62" s="71"/>
      <c r="K62" s="71"/>
      <c r="L62" s="422">
        <f>SUM(L57:O61)</f>
        <v>0</v>
      </c>
      <c r="M62" s="423"/>
      <c r="N62" s="423"/>
      <c r="O62" s="424"/>
      <c r="P62" s="79" t="s">
        <v>122</v>
      </c>
      <c r="Q62" s="80"/>
      <c r="R62" s="69"/>
      <c r="S62" s="69"/>
      <c r="T62" s="70"/>
      <c r="U62" s="70"/>
      <c r="V62" s="67"/>
      <c r="W62" s="67"/>
      <c r="X62" s="67"/>
      <c r="Y62" s="67"/>
      <c r="Z62" s="67"/>
      <c r="AA62" s="67"/>
      <c r="AB62" s="71"/>
      <c r="AC62" s="71"/>
      <c r="AD62" s="71"/>
      <c r="AE62" s="97"/>
      <c r="AF62" s="58"/>
      <c r="AG62" s="58"/>
      <c r="AH62" s="9"/>
      <c r="AI62" s="9"/>
      <c r="AJ62" s="9"/>
    </row>
    <row r="63" spans="1:36" ht="12.6" customHeight="1" outlineLevel="1" x14ac:dyDescent="0.15">
      <c r="A63" s="81" t="s">
        <v>98</v>
      </c>
      <c r="B63" s="71"/>
      <c r="C63" s="71"/>
      <c r="D63" s="71"/>
      <c r="E63" s="71"/>
      <c r="F63" s="71"/>
      <c r="G63" s="71"/>
      <c r="H63" s="71"/>
      <c r="I63" s="71"/>
      <c r="J63" s="71"/>
      <c r="K63" s="71"/>
      <c r="L63" s="435">
        <f>'試験経費算定表(Ver.3.0)'!K66*'経費の配分について(Ver.3.0)'!T57</f>
        <v>0</v>
      </c>
      <c r="M63" s="436"/>
      <c r="N63" s="436"/>
      <c r="O63" s="437"/>
      <c r="P63" s="79" t="s">
        <v>99</v>
      </c>
      <c r="Q63" s="80"/>
      <c r="R63" s="80"/>
      <c r="S63" s="69"/>
      <c r="T63" s="70"/>
      <c r="U63" s="70"/>
      <c r="V63" s="67"/>
      <c r="W63" s="67"/>
      <c r="X63" s="67"/>
      <c r="Y63" s="67"/>
      <c r="Z63" s="67"/>
      <c r="AA63" s="67"/>
      <c r="AB63" s="71"/>
      <c r="AC63" s="71"/>
      <c r="AD63" s="71"/>
      <c r="AE63" s="97"/>
      <c r="AF63" s="58"/>
      <c r="AG63" s="58"/>
      <c r="AH63" s="9"/>
      <c r="AI63" s="9"/>
      <c r="AJ63" s="9"/>
    </row>
    <row r="64" spans="1:36" ht="12.6" customHeight="1" outlineLevel="1" x14ac:dyDescent="0.15">
      <c r="A64" s="81" t="s">
        <v>42</v>
      </c>
      <c r="B64" s="71"/>
      <c r="C64" s="71"/>
      <c r="D64" s="71"/>
      <c r="E64" s="71"/>
      <c r="F64" s="71"/>
      <c r="G64" s="71"/>
      <c r="H64" s="71"/>
      <c r="I64" s="71"/>
      <c r="J64" s="71"/>
      <c r="K64" s="71"/>
      <c r="L64" s="422">
        <f>SUM(L62:O63)</f>
        <v>0</v>
      </c>
      <c r="M64" s="423"/>
      <c r="N64" s="423"/>
      <c r="O64" s="424"/>
      <c r="P64" s="81" t="s">
        <v>100</v>
      </c>
      <c r="Q64" s="71"/>
      <c r="R64" s="80"/>
      <c r="S64" s="69"/>
      <c r="T64" s="70"/>
      <c r="U64" s="423">
        <f>ROUNDDOWN(L64/1.1*0.1,0)</f>
        <v>0</v>
      </c>
      <c r="V64" s="423"/>
      <c r="W64" s="423"/>
      <c r="X64" s="423"/>
      <c r="Y64" s="13"/>
      <c r="Z64" s="13"/>
      <c r="AA64" s="67"/>
      <c r="AB64" s="71"/>
      <c r="AC64" s="71"/>
      <c r="AD64" s="71"/>
      <c r="AE64" s="97"/>
      <c r="AF64" s="58"/>
      <c r="AG64" s="58"/>
      <c r="AH64" s="9"/>
      <c r="AI64" s="9"/>
      <c r="AJ64" s="9"/>
    </row>
    <row r="65" spans="1:36" ht="12.6" customHeight="1" outlineLevel="1" x14ac:dyDescent="0.15">
      <c r="A65" s="58"/>
      <c r="B65" s="58"/>
      <c r="C65" s="58"/>
      <c r="D65" s="58"/>
      <c r="E65" s="58"/>
      <c r="F65" s="58"/>
      <c r="G65" s="58"/>
      <c r="H65" s="58"/>
      <c r="I65" s="58"/>
      <c r="J65" s="58"/>
      <c r="K65" s="58"/>
      <c r="L65" s="92"/>
      <c r="M65" s="92"/>
      <c r="N65" s="92"/>
      <c r="O65" s="92"/>
      <c r="P65" s="92"/>
      <c r="Q65" s="92"/>
      <c r="R65" s="92"/>
      <c r="S65" s="92"/>
      <c r="T65" s="98"/>
      <c r="Y65" s="90"/>
      <c r="Z65" s="58"/>
      <c r="AA65" s="58"/>
      <c r="AB65" s="58"/>
      <c r="AC65" s="58"/>
      <c r="AD65" s="58"/>
      <c r="AE65" s="63"/>
      <c r="AF65" s="99"/>
      <c r="AG65" s="99"/>
      <c r="AH65" s="30"/>
      <c r="AI65" s="9"/>
      <c r="AJ65" s="9"/>
    </row>
    <row r="66" spans="1:36" ht="12.6" customHeight="1" x14ac:dyDescent="0.15">
      <c r="A66" s="62" t="s">
        <v>289</v>
      </c>
      <c r="B66" s="58"/>
      <c r="C66" s="58"/>
      <c r="D66" s="58"/>
      <c r="E66" s="58"/>
      <c r="F66" s="58"/>
      <c r="G66" s="58"/>
      <c r="H66" s="58"/>
      <c r="I66" s="58"/>
      <c r="J66" s="58"/>
      <c r="K66" s="58"/>
      <c r="L66" s="58"/>
      <c r="M66" s="58"/>
      <c r="N66" s="92"/>
      <c r="O66" s="57"/>
      <c r="P66" s="90"/>
      <c r="Q66" s="90"/>
      <c r="R66" s="100"/>
      <c r="S66" s="85"/>
      <c r="T66" s="85"/>
      <c r="U66" s="85"/>
      <c r="V66" s="92"/>
      <c r="W66" s="85"/>
      <c r="X66" s="85"/>
      <c r="Y66" s="85"/>
      <c r="Z66" s="92"/>
      <c r="AA66" s="85"/>
      <c r="AB66" s="85"/>
      <c r="AC66" s="85"/>
      <c r="AD66" s="63"/>
      <c r="AE66" s="63"/>
      <c r="AF66" s="63"/>
      <c r="AG66" s="63"/>
      <c r="AH66" s="9"/>
      <c r="AI66" s="9"/>
      <c r="AJ66" s="9"/>
    </row>
    <row r="67" spans="1:36" ht="12.6" customHeight="1" x14ac:dyDescent="0.15">
      <c r="A67" s="438" t="s">
        <v>125</v>
      </c>
      <c r="B67" s="439"/>
      <c r="C67" s="439"/>
      <c r="D67" s="439"/>
      <c r="E67" s="439">
        <f>'ポイント表(Ver.3.0)'!I29</f>
        <v>0</v>
      </c>
      <c r="F67" s="439" t="s">
        <v>3</v>
      </c>
      <c r="G67" s="441" t="s">
        <v>126</v>
      </c>
      <c r="H67" s="442"/>
      <c r="I67" s="442"/>
      <c r="J67" s="443"/>
      <c r="K67" s="378" t="str">
        <f>'試験経費算定表(Ver.3.0)'!L71</f>
        <v>マイルストーン1回目</v>
      </c>
      <c r="L67" s="379"/>
      <c r="M67" s="379"/>
      <c r="N67" s="380"/>
      <c r="O67" s="378" t="str">
        <f>'試験経費算定表(Ver.3.0)'!P71</f>
        <v>マイルストーン2回目</v>
      </c>
      <c r="P67" s="379"/>
      <c r="Q67" s="379"/>
      <c r="R67" s="380"/>
      <c r="S67" s="378" t="str">
        <f>'試験経費算定表(Ver.3.0)'!T71</f>
        <v>-</v>
      </c>
      <c r="T67" s="379"/>
      <c r="U67" s="379"/>
      <c r="V67" s="380"/>
      <c r="W67" s="378" t="str">
        <f>'試験経費算定表(Ver.3.0)'!X71</f>
        <v>-</v>
      </c>
      <c r="X67" s="379"/>
      <c r="Y67" s="379"/>
      <c r="Z67" s="380"/>
      <c r="AA67" s="441" t="s">
        <v>42</v>
      </c>
      <c r="AB67" s="442"/>
      <c r="AC67" s="442"/>
      <c r="AD67" s="442"/>
      <c r="AE67" s="443"/>
      <c r="AF67" s="58"/>
      <c r="AG67" s="58"/>
      <c r="AH67" s="9"/>
      <c r="AI67" s="9"/>
      <c r="AJ67" s="9"/>
    </row>
    <row r="68" spans="1:36" ht="12.6" customHeight="1" x14ac:dyDescent="0.15">
      <c r="A68" s="440"/>
      <c r="B68" s="439"/>
      <c r="C68" s="439"/>
      <c r="D68" s="439"/>
      <c r="E68" s="439"/>
      <c r="F68" s="439"/>
      <c r="G68" s="441" t="s">
        <v>127</v>
      </c>
      <c r="H68" s="442"/>
      <c r="I68" s="442"/>
      <c r="J68" s="443"/>
      <c r="K68" s="370" t="e">
        <f>'試験経費算定表(Ver.3.0)'!L72</f>
        <v>#N/A</v>
      </c>
      <c r="L68" s="371"/>
      <c r="M68" s="371"/>
      <c r="N68" s="372"/>
      <c r="O68" s="370" t="e">
        <f>'試験経費算定表(Ver.3.0)'!P72</f>
        <v>#N/A</v>
      </c>
      <c r="P68" s="371"/>
      <c r="Q68" s="371"/>
      <c r="R68" s="372"/>
      <c r="S68" s="370" t="str">
        <f>'試験経費算定表(Ver.3.0)'!T72</f>
        <v>-</v>
      </c>
      <c r="T68" s="371"/>
      <c r="U68" s="371"/>
      <c r="V68" s="372"/>
      <c r="W68" s="370" t="str">
        <f>'試験経費算定表(Ver.3.0)'!X72</f>
        <v>-</v>
      </c>
      <c r="X68" s="371"/>
      <c r="Y68" s="371"/>
      <c r="Z68" s="372"/>
      <c r="AA68" s="441"/>
      <c r="AB68" s="442"/>
      <c r="AC68" s="442"/>
      <c r="AD68" s="442"/>
      <c r="AE68" s="443"/>
      <c r="AF68" s="58"/>
      <c r="AG68" s="58"/>
      <c r="AH68" s="9"/>
      <c r="AI68" s="9"/>
      <c r="AJ68" s="9"/>
    </row>
    <row r="69" spans="1:36" ht="12.6" customHeight="1" x14ac:dyDescent="0.15">
      <c r="A69" s="440"/>
      <c r="B69" s="439"/>
      <c r="C69" s="439"/>
      <c r="D69" s="439"/>
      <c r="E69" s="439"/>
      <c r="F69" s="439"/>
      <c r="G69" s="441" t="s">
        <v>128</v>
      </c>
      <c r="H69" s="442"/>
      <c r="I69" s="442"/>
      <c r="J69" s="443"/>
      <c r="K69" s="378" t="str">
        <f>'試験経費算定表(Ver.3.0)'!L73</f>
        <v/>
      </c>
      <c r="L69" s="379"/>
      <c r="M69" s="379"/>
      <c r="N69" s="380"/>
      <c r="O69" s="378" t="str">
        <f>'試験経費算定表(Ver.3.0)'!P73</f>
        <v/>
      </c>
      <c r="P69" s="379"/>
      <c r="Q69" s="379"/>
      <c r="R69" s="380"/>
      <c r="S69" s="378" t="str">
        <f>'試験経費算定表(Ver.3.0)'!T73</f>
        <v/>
      </c>
      <c r="T69" s="379"/>
      <c r="U69" s="379"/>
      <c r="V69" s="380"/>
      <c r="W69" s="378" t="str">
        <f>'試験経費算定表(Ver.3.0)'!X73</f>
        <v/>
      </c>
      <c r="X69" s="379"/>
      <c r="Y69" s="379"/>
      <c r="Z69" s="380"/>
      <c r="AA69" s="441"/>
      <c r="AB69" s="442"/>
      <c r="AC69" s="442"/>
      <c r="AD69" s="442"/>
      <c r="AE69" s="443"/>
      <c r="AF69" s="58"/>
      <c r="AG69" s="58"/>
      <c r="AH69" s="9" t="s">
        <v>129</v>
      </c>
      <c r="AI69" s="9"/>
      <c r="AJ69" s="9"/>
    </row>
    <row r="70" spans="1:36" ht="12.6" customHeight="1" x14ac:dyDescent="0.15">
      <c r="A70" s="440"/>
      <c r="B70" s="439"/>
      <c r="C70" s="439"/>
      <c r="D70" s="439"/>
      <c r="E70" s="439"/>
      <c r="F70" s="439"/>
      <c r="G70" s="441"/>
      <c r="H70" s="442"/>
      <c r="I70" s="442"/>
      <c r="J70" s="443"/>
      <c r="K70" s="378" t="str">
        <f>'試験経費算定表(Ver.3.0)'!L74</f>
        <v/>
      </c>
      <c r="L70" s="379"/>
      <c r="M70" s="379"/>
      <c r="N70" s="380"/>
      <c r="O70" s="378" t="str">
        <f>'試験経費算定表(Ver.3.0)'!P74</f>
        <v/>
      </c>
      <c r="P70" s="379"/>
      <c r="Q70" s="379"/>
      <c r="R70" s="380"/>
      <c r="S70" s="378" t="str">
        <f>'試験経費算定表(Ver.3.0)'!T74</f>
        <v/>
      </c>
      <c r="T70" s="379"/>
      <c r="U70" s="379"/>
      <c r="V70" s="380"/>
      <c r="W70" s="378" t="str">
        <f>'試験経費算定表(Ver.3.0)'!X74</f>
        <v/>
      </c>
      <c r="X70" s="379"/>
      <c r="Y70" s="379"/>
      <c r="Z70" s="380"/>
      <c r="AA70" s="441"/>
      <c r="AB70" s="442"/>
      <c r="AC70" s="442"/>
      <c r="AD70" s="442"/>
      <c r="AE70" s="443"/>
      <c r="AF70" s="58"/>
      <c r="AG70" s="58"/>
      <c r="AH70" s="9" t="s">
        <v>130</v>
      </c>
      <c r="AI70" s="9"/>
      <c r="AJ70" s="9"/>
    </row>
    <row r="71" spans="1:36" ht="12.6" customHeight="1" x14ac:dyDescent="0.15">
      <c r="A71" s="427" t="s">
        <v>81</v>
      </c>
      <c r="B71" s="94" t="s">
        <v>82</v>
      </c>
      <c r="C71" s="428" t="s">
        <v>164</v>
      </c>
      <c r="D71" s="428"/>
      <c r="E71" s="428"/>
      <c r="F71" s="428"/>
      <c r="G71" s="428"/>
      <c r="H71" s="428"/>
      <c r="I71" s="428"/>
      <c r="J71" s="429"/>
      <c r="K71" s="450" t="e">
        <f>'試験経費算定表(Ver.3.0)'!L75</f>
        <v>#N/A</v>
      </c>
      <c r="L71" s="451"/>
      <c r="M71" s="451"/>
      <c r="N71" s="452"/>
      <c r="O71" s="450" t="e">
        <f>'試験経費算定表(Ver.3.0)'!P75</f>
        <v>#N/A</v>
      </c>
      <c r="P71" s="451"/>
      <c r="Q71" s="451"/>
      <c r="R71" s="452"/>
      <c r="S71" s="450" t="str">
        <f>'試験経費算定表(Ver.3.0)'!T75</f>
        <v>-</v>
      </c>
      <c r="T71" s="451"/>
      <c r="U71" s="451"/>
      <c r="V71" s="452"/>
      <c r="W71" s="450" t="str">
        <f>'試験経費算定表(Ver.3.0)'!X75</f>
        <v>-</v>
      </c>
      <c r="X71" s="451"/>
      <c r="Y71" s="451"/>
      <c r="Z71" s="452"/>
      <c r="AA71" s="444" t="e">
        <f>IF(L57/T57=SUM(K71:Z71),SUM(K71:Z71),"error")</f>
        <v>#DIV/0!</v>
      </c>
      <c r="AB71" s="445"/>
      <c r="AC71" s="445"/>
      <c r="AD71" s="445"/>
      <c r="AE71" s="446"/>
      <c r="AF71" s="58"/>
      <c r="AG71" s="58"/>
      <c r="AH71" s="4" t="e">
        <f>IF(SUM(K71:Z71)=L57/$T57,"",SUM(K71:Z71)-L57/$T57)</f>
        <v>#N/A</v>
      </c>
      <c r="AI71" s="9"/>
      <c r="AJ71" s="9"/>
    </row>
    <row r="72" spans="1:36" ht="12.6" customHeight="1" x14ac:dyDescent="0.15">
      <c r="A72" s="427"/>
      <c r="B72" s="96" t="s">
        <v>85</v>
      </c>
      <c r="C72" s="420" t="s">
        <v>165</v>
      </c>
      <c r="D72" s="420"/>
      <c r="E72" s="420"/>
      <c r="F72" s="420"/>
      <c r="G72" s="420"/>
      <c r="H72" s="420"/>
      <c r="I72" s="420"/>
      <c r="J72" s="421"/>
      <c r="K72" s="378" t="e">
        <f>'試験経費算定表(Ver.3.0)'!L76</f>
        <v>#N/A</v>
      </c>
      <c r="L72" s="379"/>
      <c r="M72" s="379"/>
      <c r="N72" s="380"/>
      <c r="O72" s="378" t="e">
        <f>'試験経費算定表(Ver.3.0)'!P76</f>
        <v>#N/A</v>
      </c>
      <c r="P72" s="379"/>
      <c r="Q72" s="379"/>
      <c r="R72" s="380"/>
      <c r="S72" s="378" t="str">
        <f>'試験経費算定表(Ver.3.0)'!T76</f>
        <v>-</v>
      </c>
      <c r="T72" s="379"/>
      <c r="U72" s="379"/>
      <c r="V72" s="380"/>
      <c r="W72" s="378" t="str">
        <f>'試験経費算定表(Ver.3.0)'!X76</f>
        <v>-</v>
      </c>
      <c r="X72" s="379"/>
      <c r="Y72" s="379"/>
      <c r="Z72" s="380"/>
      <c r="AA72" s="447" t="e">
        <f>IF(L58/T58=SUM(K72:Z72),SUM(K72:Z72),"error")</f>
        <v>#DIV/0!</v>
      </c>
      <c r="AB72" s="448"/>
      <c r="AC72" s="448"/>
      <c r="AD72" s="448"/>
      <c r="AE72" s="449"/>
      <c r="AF72" s="58"/>
      <c r="AG72" s="58"/>
      <c r="AH72" s="4" t="e">
        <f>IF(SUM(K72:Z72)=L58/$T58,"",SUM(K72:Z72)-L58/$T58)</f>
        <v>#N/A</v>
      </c>
      <c r="AI72" s="9"/>
      <c r="AJ72" s="9"/>
    </row>
    <row r="73" spans="1:36" ht="12.6" customHeight="1" x14ac:dyDescent="0.15">
      <c r="A73" s="427"/>
      <c r="B73" s="96" t="s">
        <v>87</v>
      </c>
      <c r="C73" s="420" t="s">
        <v>285</v>
      </c>
      <c r="D73" s="420"/>
      <c r="E73" s="420"/>
      <c r="F73" s="420"/>
      <c r="G73" s="420"/>
      <c r="H73" s="420"/>
      <c r="I73" s="420"/>
      <c r="J73" s="421"/>
      <c r="K73" s="378" t="e">
        <f>'試験経費算定表(Ver.3.0)'!L77</f>
        <v>#N/A</v>
      </c>
      <c r="L73" s="379"/>
      <c r="M73" s="379"/>
      <c r="N73" s="380"/>
      <c r="O73" s="378" t="e">
        <f>'試験経費算定表(Ver.3.0)'!P77</f>
        <v>#N/A</v>
      </c>
      <c r="P73" s="379"/>
      <c r="Q73" s="379"/>
      <c r="R73" s="380"/>
      <c r="S73" s="378" t="str">
        <f>'試験経費算定表(Ver.3.0)'!T77</f>
        <v>-</v>
      </c>
      <c r="T73" s="379"/>
      <c r="U73" s="379"/>
      <c r="V73" s="380"/>
      <c r="W73" s="378" t="str">
        <f>'試験経費算定表(Ver.3.0)'!X77</f>
        <v>-</v>
      </c>
      <c r="X73" s="379"/>
      <c r="Y73" s="379"/>
      <c r="Z73" s="380"/>
      <c r="AA73" s="447" t="e">
        <f>IF(L59/T59=SUM(K73:Z73),SUM(K73:Z73),"error")</f>
        <v>#DIV/0!</v>
      </c>
      <c r="AB73" s="448"/>
      <c r="AC73" s="448"/>
      <c r="AD73" s="448"/>
      <c r="AE73" s="449"/>
      <c r="AF73" s="58"/>
      <c r="AG73" s="58"/>
      <c r="AH73" s="4" t="e">
        <f>IF(SUM(K73:Z73)=L59/$T59,"",SUM(K73:Z73)-L59/$T59)</f>
        <v>#N/A</v>
      </c>
      <c r="AI73" s="9"/>
      <c r="AJ73" s="9"/>
    </row>
    <row r="74" spans="1:36" ht="12.6" customHeight="1" x14ac:dyDescent="0.15">
      <c r="A74" s="427"/>
      <c r="B74" s="96" t="s">
        <v>89</v>
      </c>
      <c r="C74" s="420" t="s">
        <v>166</v>
      </c>
      <c r="D74" s="420"/>
      <c r="E74" s="420"/>
      <c r="F74" s="420"/>
      <c r="G74" s="420"/>
      <c r="H74" s="420"/>
      <c r="I74" s="420"/>
      <c r="J74" s="421"/>
      <c r="K74" s="378" t="e">
        <f>'試験経費算定表(Ver.3.0)'!L78</f>
        <v>#N/A</v>
      </c>
      <c r="L74" s="379"/>
      <c r="M74" s="379"/>
      <c r="N74" s="380"/>
      <c r="O74" s="378" t="e">
        <f>'試験経費算定表(Ver.3.0)'!P78</f>
        <v>#N/A</v>
      </c>
      <c r="P74" s="379"/>
      <c r="Q74" s="379"/>
      <c r="R74" s="380"/>
      <c r="S74" s="378" t="str">
        <f>'試験経費算定表(Ver.3.0)'!T78</f>
        <v>-</v>
      </c>
      <c r="T74" s="379"/>
      <c r="U74" s="379"/>
      <c r="V74" s="380"/>
      <c r="W74" s="378" t="str">
        <f>'試験経費算定表(Ver.3.0)'!X78</f>
        <v>-</v>
      </c>
      <c r="X74" s="379"/>
      <c r="Y74" s="379"/>
      <c r="Z74" s="380"/>
      <c r="AA74" s="447" t="e">
        <f>IF(L60/T60=SUM(K74:Z74),SUM(K74:Z74),"error")</f>
        <v>#DIV/0!</v>
      </c>
      <c r="AB74" s="448"/>
      <c r="AC74" s="448"/>
      <c r="AD74" s="448"/>
      <c r="AE74" s="449"/>
      <c r="AF74" s="58"/>
      <c r="AG74" s="58"/>
      <c r="AH74" s="4" t="e">
        <f>IF(SUM(K74:Z74)=L60/$T60,"",SUM(K74:Z74)-L60/$T60)</f>
        <v>#N/A</v>
      </c>
      <c r="AI74" s="9"/>
      <c r="AJ74" s="9"/>
    </row>
    <row r="75" spans="1:36" ht="12.6" customHeight="1" x14ac:dyDescent="0.15">
      <c r="A75" s="427"/>
      <c r="B75" s="96" t="s">
        <v>90</v>
      </c>
      <c r="C75" s="420" t="s">
        <v>33</v>
      </c>
      <c r="D75" s="420"/>
      <c r="E75" s="420"/>
      <c r="F75" s="420"/>
      <c r="G75" s="420"/>
      <c r="H75" s="420"/>
      <c r="I75" s="420"/>
      <c r="J75" s="421"/>
      <c r="K75" s="378" t="e">
        <f>'試験経費算定表(Ver.3.0)'!L79</f>
        <v>#N/A</v>
      </c>
      <c r="L75" s="379"/>
      <c r="M75" s="379"/>
      <c r="N75" s="380"/>
      <c r="O75" s="378" t="e">
        <f>'試験経費算定表(Ver.3.0)'!P79</f>
        <v>#N/A</v>
      </c>
      <c r="P75" s="379"/>
      <c r="Q75" s="379"/>
      <c r="R75" s="380"/>
      <c r="S75" s="378" t="str">
        <f>'試験経費算定表(Ver.3.0)'!T79</f>
        <v>-</v>
      </c>
      <c r="T75" s="379"/>
      <c r="U75" s="379"/>
      <c r="V75" s="380"/>
      <c r="W75" s="378" t="str">
        <f>'試験経費算定表(Ver.3.0)'!X79</f>
        <v>-</v>
      </c>
      <c r="X75" s="379"/>
      <c r="Y75" s="379"/>
      <c r="Z75" s="380"/>
      <c r="AA75" s="447" t="e">
        <f>IF(L61/$T$57=SUM(K75:Z75),SUM(K75:Z75),"error")</f>
        <v>#DIV/0!</v>
      </c>
      <c r="AB75" s="448"/>
      <c r="AC75" s="448"/>
      <c r="AD75" s="448"/>
      <c r="AE75" s="449"/>
      <c r="AF75" s="58"/>
      <c r="AG75" s="58"/>
      <c r="AH75" s="4" t="e">
        <f>IF(SUM(K75:Z75)=L61/$T$57,"",SUM(K75:Z75)-L61/$T$57)</f>
        <v>#N/A</v>
      </c>
      <c r="AI75" s="9"/>
      <c r="AJ75" s="9"/>
    </row>
    <row r="76" spans="1:36" ht="12.6" customHeight="1" x14ac:dyDescent="0.15">
      <c r="A76" s="427"/>
      <c r="B76" s="71" t="s">
        <v>96</v>
      </c>
      <c r="C76" s="71"/>
      <c r="D76" s="71"/>
      <c r="E76" s="71"/>
      <c r="F76" s="71"/>
      <c r="G76" s="71"/>
      <c r="H76" s="71"/>
      <c r="I76" s="71"/>
      <c r="J76" s="71"/>
      <c r="K76" s="378" t="e">
        <f>'試験経費算定表(Ver.3.0)'!L80</f>
        <v>#N/A</v>
      </c>
      <c r="L76" s="379"/>
      <c r="M76" s="379"/>
      <c r="N76" s="380"/>
      <c r="O76" s="378" t="e">
        <f>'試験経費算定表(Ver.3.0)'!P80</f>
        <v>#N/A</v>
      </c>
      <c r="P76" s="379"/>
      <c r="Q76" s="379"/>
      <c r="R76" s="380"/>
      <c r="S76" s="378" t="str">
        <f>'試験経費算定表(Ver.3.0)'!T80</f>
        <v>-</v>
      </c>
      <c r="T76" s="379"/>
      <c r="U76" s="379"/>
      <c r="V76" s="380"/>
      <c r="W76" s="378" t="str">
        <f>'試験経費算定表(Ver.3.0)'!X80</f>
        <v>-</v>
      </c>
      <c r="X76" s="379"/>
      <c r="Y76" s="379"/>
      <c r="Z76" s="380"/>
      <c r="AA76" s="447" t="e">
        <f>IF(L62/$T$57=SUM(K76:Z76),SUM(K76:Z76),"error")</f>
        <v>#DIV/0!</v>
      </c>
      <c r="AB76" s="448"/>
      <c r="AC76" s="448"/>
      <c r="AD76" s="448"/>
      <c r="AE76" s="449"/>
      <c r="AF76" s="58"/>
      <c r="AG76" s="58"/>
      <c r="AH76" s="4" t="e">
        <f>IF(SUM(K76:Z76)=L62/$T$57,"",SUM(K76:Z76)-L62/$T$57)</f>
        <v>#N/A</v>
      </c>
      <c r="AI76" s="9"/>
      <c r="AJ76" s="9"/>
    </row>
    <row r="77" spans="1:36" ht="12.6" customHeight="1" x14ac:dyDescent="0.15">
      <c r="A77" s="81" t="s">
        <v>98</v>
      </c>
      <c r="B77" s="71"/>
      <c r="C77" s="71"/>
      <c r="D77" s="71"/>
      <c r="E77" s="71"/>
      <c r="F77" s="71"/>
      <c r="G77" s="71"/>
      <c r="H77" s="71"/>
      <c r="I77" s="71"/>
      <c r="J77" s="71"/>
      <c r="K77" s="378" t="e">
        <f>'試験経費算定表(Ver.3.0)'!L81</f>
        <v>#N/A</v>
      </c>
      <c r="L77" s="379"/>
      <c r="M77" s="379"/>
      <c r="N77" s="380"/>
      <c r="O77" s="378" t="e">
        <f>'試験経費算定表(Ver.3.0)'!P81</f>
        <v>#N/A</v>
      </c>
      <c r="P77" s="379"/>
      <c r="Q77" s="379"/>
      <c r="R77" s="380"/>
      <c r="S77" s="378" t="str">
        <f>'試験経費算定表(Ver.3.0)'!T81</f>
        <v>-</v>
      </c>
      <c r="T77" s="379"/>
      <c r="U77" s="379"/>
      <c r="V77" s="380"/>
      <c r="W77" s="378" t="str">
        <f>'試験経費算定表(Ver.3.0)'!X81</f>
        <v>-</v>
      </c>
      <c r="X77" s="379"/>
      <c r="Y77" s="379"/>
      <c r="Z77" s="380"/>
      <c r="AA77" s="447" t="e">
        <f>IF(L63/$T$57=SUM(K77:Z77),SUM(K77:Z77),"error")</f>
        <v>#DIV/0!</v>
      </c>
      <c r="AB77" s="448"/>
      <c r="AC77" s="448"/>
      <c r="AD77" s="448"/>
      <c r="AE77" s="449"/>
      <c r="AF77" s="58"/>
      <c r="AG77" s="58"/>
      <c r="AH77" s="4" t="e">
        <f>IF(SUM(K77:Z77)=L63/$T$57,"",SUM(K77:Z77)-L63/$T$57)</f>
        <v>#N/A</v>
      </c>
      <c r="AI77" s="9"/>
      <c r="AJ77" s="9"/>
    </row>
    <row r="78" spans="1:36" ht="12.6" customHeight="1" x14ac:dyDescent="0.15">
      <c r="A78" s="81" t="s">
        <v>42</v>
      </c>
      <c r="B78" s="71"/>
      <c r="C78" s="71"/>
      <c r="D78" s="71"/>
      <c r="E78" s="71"/>
      <c r="F78" s="71"/>
      <c r="G78" s="71"/>
      <c r="H78" s="71"/>
      <c r="I78" s="71"/>
      <c r="J78" s="71"/>
      <c r="K78" s="378" t="e">
        <f>'試験経費算定表(Ver.3.0)'!L82</f>
        <v>#N/A</v>
      </c>
      <c r="L78" s="379"/>
      <c r="M78" s="379"/>
      <c r="N78" s="380"/>
      <c r="O78" s="378" t="e">
        <f>'試験経費算定表(Ver.3.0)'!P82</f>
        <v>#N/A</v>
      </c>
      <c r="P78" s="379"/>
      <c r="Q78" s="379"/>
      <c r="R78" s="380"/>
      <c r="S78" s="378" t="str">
        <f>'試験経費算定表(Ver.3.0)'!T82</f>
        <v>-</v>
      </c>
      <c r="T78" s="379"/>
      <c r="U78" s="379"/>
      <c r="V78" s="380"/>
      <c r="W78" s="378" t="str">
        <f>'試験経費算定表(Ver.3.0)'!X82</f>
        <v>-</v>
      </c>
      <c r="X78" s="379"/>
      <c r="Y78" s="379"/>
      <c r="Z78" s="380"/>
      <c r="AA78" s="447" t="e">
        <f>IF(L64/$T$57=SUM(K78:Z78),SUM(K78:Z78),"error")</f>
        <v>#DIV/0!</v>
      </c>
      <c r="AB78" s="448"/>
      <c r="AC78" s="448"/>
      <c r="AD78" s="448"/>
      <c r="AE78" s="449"/>
      <c r="AF78" s="58"/>
      <c r="AG78" s="58"/>
      <c r="AH78" s="4" t="e">
        <f>IF(SUM(K78:Z78)=L64/$T$57,"",SUM(K78:Z78)-L64/$T$57)</f>
        <v>#N/A</v>
      </c>
      <c r="AI78" s="9"/>
      <c r="AJ78" s="9"/>
    </row>
    <row r="79" spans="1:36" ht="12.6" customHeight="1" outlineLevel="1" x14ac:dyDescent="0.15">
      <c r="A79" s="58"/>
      <c r="B79" s="58"/>
      <c r="C79" s="58"/>
      <c r="D79" s="58"/>
      <c r="E79" s="58"/>
      <c r="F79" s="58"/>
      <c r="G79" s="58"/>
      <c r="H79" s="58"/>
      <c r="I79" s="58"/>
      <c r="J79" s="58"/>
      <c r="K79" s="58"/>
      <c r="L79" s="92"/>
      <c r="M79" s="92"/>
      <c r="N79" s="58"/>
      <c r="O79" s="90"/>
      <c r="P79" s="90"/>
      <c r="Q79" s="90"/>
      <c r="R79" s="85"/>
      <c r="S79" s="85"/>
      <c r="T79" s="85"/>
      <c r="U79" s="85"/>
      <c r="V79" s="92"/>
      <c r="W79" s="85"/>
      <c r="X79" s="85"/>
      <c r="Y79" s="85"/>
      <c r="Z79" s="92"/>
      <c r="AA79" s="85"/>
      <c r="AB79" s="85"/>
      <c r="AC79" s="85"/>
      <c r="AD79" s="63"/>
      <c r="AE79" s="63"/>
      <c r="AF79" s="63"/>
      <c r="AG79" s="63"/>
      <c r="AH79" s="9"/>
      <c r="AI79" s="9"/>
      <c r="AJ79" s="9"/>
    </row>
    <row r="80" spans="1:36" ht="12.6" customHeight="1" outlineLevel="1" x14ac:dyDescent="0.15">
      <c r="A80" s="62" t="s">
        <v>167</v>
      </c>
      <c r="B80" s="58"/>
      <c r="C80" s="58"/>
      <c r="D80" s="58"/>
      <c r="E80" s="58"/>
      <c r="F80" s="58"/>
      <c r="G80" s="58"/>
      <c r="H80" s="58"/>
      <c r="I80" s="58"/>
      <c r="J80" s="58" t="s">
        <v>168</v>
      </c>
      <c r="K80" s="58"/>
      <c r="L80" s="93"/>
      <c r="M80" s="93"/>
      <c r="N80" s="93"/>
      <c r="O80" s="90"/>
      <c r="P80" s="453"/>
      <c r="Q80" s="453"/>
      <c r="R80" s="453"/>
      <c r="S80" s="85"/>
      <c r="T80" s="85"/>
      <c r="U80" s="85"/>
      <c r="V80" s="92"/>
      <c r="W80" s="85"/>
      <c r="X80" s="85"/>
      <c r="Y80" s="85"/>
      <c r="Z80" s="92"/>
      <c r="AA80" s="85"/>
      <c r="AB80" s="85"/>
      <c r="AC80" s="85"/>
      <c r="AD80" s="85"/>
      <c r="AE80" s="63"/>
      <c r="AF80" s="63"/>
      <c r="AG80" s="63"/>
      <c r="AI80" s="9"/>
      <c r="AJ80" s="9"/>
    </row>
    <row r="81" spans="1:69" ht="12.6" customHeight="1" outlineLevel="1" x14ac:dyDescent="0.15">
      <c r="A81" s="413" t="s">
        <v>0</v>
      </c>
      <c r="B81" s="414"/>
      <c r="C81" s="414"/>
      <c r="D81" s="414"/>
      <c r="E81" s="414"/>
      <c r="F81" s="414"/>
      <c r="G81" s="414"/>
      <c r="H81" s="414"/>
      <c r="I81" s="414"/>
      <c r="J81" s="414"/>
      <c r="K81" s="414"/>
      <c r="L81" s="413" t="s">
        <v>79</v>
      </c>
      <c r="M81" s="414"/>
      <c r="N81" s="414"/>
      <c r="O81" s="415"/>
      <c r="P81" s="413" t="s">
        <v>46</v>
      </c>
      <c r="Q81" s="414"/>
      <c r="R81" s="414"/>
      <c r="S81" s="414"/>
      <c r="T81" s="414"/>
      <c r="U81" s="414"/>
      <c r="V81" s="414"/>
      <c r="W81" s="414"/>
      <c r="X81" s="414"/>
      <c r="Y81" s="414"/>
      <c r="Z81" s="414"/>
      <c r="AA81" s="414"/>
      <c r="AB81" s="414"/>
      <c r="AC81" s="414"/>
      <c r="AD81" s="414"/>
      <c r="AE81" s="415"/>
      <c r="AF81" s="58"/>
      <c r="AG81" s="58"/>
      <c r="AH81" s="9"/>
      <c r="AI81" s="9"/>
      <c r="AJ81" s="9"/>
    </row>
    <row r="82" spans="1:69" ht="12.6" customHeight="1" outlineLevel="1" x14ac:dyDescent="0.15">
      <c r="A82" s="427" t="s">
        <v>81</v>
      </c>
      <c r="B82" s="94" t="s">
        <v>82</v>
      </c>
      <c r="C82" s="428" t="s">
        <v>169</v>
      </c>
      <c r="D82" s="428"/>
      <c r="E82" s="428"/>
      <c r="F82" s="428"/>
      <c r="G82" s="428"/>
      <c r="H82" s="428"/>
      <c r="I82" s="428"/>
      <c r="J82" s="428"/>
      <c r="K82" s="429"/>
      <c r="L82" s="430">
        <f>ROUNDDOWN(P82*T82*W82*110/100,0)</f>
        <v>0</v>
      </c>
      <c r="M82" s="431"/>
      <c r="N82" s="431"/>
      <c r="O82" s="432"/>
      <c r="P82" s="433">
        <f>IF($P$80="なし",0,ROUNDDOWN(P57*5%,0))</f>
        <v>0</v>
      </c>
      <c r="Q82" s="434"/>
      <c r="R82" s="434"/>
      <c r="S82" s="75" t="s">
        <v>2</v>
      </c>
      <c r="T82" s="76">
        <v>1</v>
      </c>
      <c r="U82" s="102" t="s">
        <v>3</v>
      </c>
      <c r="V82" s="103" t="s">
        <v>2</v>
      </c>
      <c r="W82" s="76">
        <v>1</v>
      </c>
      <c r="X82" s="87" t="s">
        <v>4</v>
      </c>
      <c r="Y82" s="76" t="str">
        <f t="shared" ref="Y82:Y85" si="5">"＋消費税相当額"</f>
        <v>＋消費税相当額</v>
      </c>
      <c r="Z82" s="77"/>
      <c r="AA82" s="73"/>
      <c r="AB82" s="73"/>
      <c r="AC82" s="73"/>
      <c r="AD82" s="76"/>
      <c r="AE82" s="95"/>
      <c r="AF82" s="9"/>
      <c r="AG82" s="9"/>
      <c r="AH82" s="9"/>
      <c r="AI82" s="9"/>
      <c r="AJ82" s="9"/>
    </row>
    <row r="83" spans="1:69" ht="12.6" customHeight="1" outlineLevel="1" x14ac:dyDescent="0.15">
      <c r="A83" s="427"/>
      <c r="B83" s="96" t="s">
        <v>85</v>
      </c>
      <c r="C83" s="420" t="s">
        <v>170</v>
      </c>
      <c r="D83" s="420"/>
      <c r="E83" s="420"/>
      <c r="F83" s="420"/>
      <c r="G83" s="420"/>
      <c r="H83" s="420"/>
      <c r="I83" s="420"/>
      <c r="J83" s="420"/>
      <c r="K83" s="421"/>
      <c r="L83" s="422">
        <f>ROUNDDOWN(P83*T83*W83*110/100,0)</f>
        <v>0</v>
      </c>
      <c r="M83" s="423"/>
      <c r="N83" s="423"/>
      <c r="O83" s="424"/>
      <c r="P83" s="425">
        <f>IF($P$80="なし",0,ROUNDDOWN(P58*5%,0))</f>
        <v>0</v>
      </c>
      <c r="Q83" s="426"/>
      <c r="R83" s="426"/>
      <c r="S83" s="101" t="s">
        <v>2</v>
      </c>
      <c r="T83" s="71">
        <v>1</v>
      </c>
      <c r="U83" s="113" t="s">
        <v>3</v>
      </c>
      <c r="V83" s="101" t="s">
        <v>2</v>
      </c>
      <c r="W83" s="71">
        <v>1</v>
      </c>
      <c r="X83" s="78" t="s">
        <v>4</v>
      </c>
      <c r="Y83" s="71" t="str">
        <f t="shared" si="5"/>
        <v>＋消費税相当額</v>
      </c>
      <c r="Z83" s="13"/>
      <c r="AA83" s="67"/>
      <c r="AB83" s="67"/>
      <c r="AC83" s="67"/>
      <c r="AD83" s="71"/>
      <c r="AE83" s="97"/>
      <c r="AF83" s="9"/>
      <c r="AG83" s="9"/>
      <c r="AH83" s="9"/>
      <c r="AI83" s="9"/>
      <c r="AJ83" s="9"/>
    </row>
    <row r="84" spans="1:69" ht="12.6" customHeight="1" outlineLevel="1" x14ac:dyDescent="0.15">
      <c r="A84" s="427"/>
      <c r="B84" s="96" t="s">
        <v>87</v>
      </c>
      <c r="C84" s="420" t="s">
        <v>286</v>
      </c>
      <c r="D84" s="420"/>
      <c r="E84" s="420"/>
      <c r="F84" s="420"/>
      <c r="G84" s="420"/>
      <c r="H84" s="420"/>
      <c r="I84" s="420"/>
      <c r="J84" s="420"/>
      <c r="K84" s="421"/>
      <c r="L84" s="422">
        <f>ROUNDDOWN(P84*T84*W84*110/100,0)</f>
        <v>0</v>
      </c>
      <c r="M84" s="423"/>
      <c r="N84" s="423"/>
      <c r="O84" s="424"/>
      <c r="P84" s="425">
        <f>IF($P$80="なし",0,ROUNDDOWN(P59*5%,0))</f>
        <v>0</v>
      </c>
      <c r="Q84" s="426"/>
      <c r="R84" s="426"/>
      <c r="S84" s="70" t="s">
        <v>2</v>
      </c>
      <c r="T84" s="71">
        <v>1</v>
      </c>
      <c r="U84" s="113" t="s">
        <v>3</v>
      </c>
      <c r="V84" s="101" t="s">
        <v>2</v>
      </c>
      <c r="W84" s="71">
        <v>1</v>
      </c>
      <c r="X84" s="78" t="s">
        <v>4</v>
      </c>
      <c r="Y84" s="71" t="str">
        <f t="shared" si="5"/>
        <v>＋消費税相当額</v>
      </c>
      <c r="Z84" s="13"/>
      <c r="AA84" s="67"/>
      <c r="AB84" s="67"/>
      <c r="AC84" s="67"/>
      <c r="AD84" s="71"/>
      <c r="AE84" s="97"/>
      <c r="AF84" s="9"/>
      <c r="AG84" s="9"/>
      <c r="AH84" s="9"/>
      <c r="AI84" s="9"/>
      <c r="AJ84" s="9"/>
    </row>
    <row r="85" spans="1:69" ht="12.6" customHeight="1" outlineLevel="1" x14ac:dyDescent="0.15">
      <c r="A85" s="427"/>
      <c r="B85" s="96" t="s">
        <v>89</v>
      </c>
      <c r="C85" s="420" t="s">
        <v>171</v>
      </c>
      <c r="D85" s="420"/>
      <c r="E85" s="420"/>
      <c r="F85" s="420"/>
      <c r="G85" s="420"/>
      <c r="H85" s="420"/>
      <c r="I85" s="420"/>
      <c r="J85" s="420"/>
      <c r="K85" s="421"/>
      <c r="L85" s="422">
        <f>ROUNDDOWN(P85*T85*W85*110/100,0)</f>
        <v>0</v>
      </c>
      <c r="M85" s="423"/>
      <c r="N85" s="423"/>
      <c r="O85" s="424"/>
      <c r="P85" s="425">
        <f>IF($P$80="なし",0,ROUNDDOWN(P60*5%,0))</f>
        <v>0</v>
      </c>
      <c r="Q85" s="426"/>
      <c r="R85" s="426"/>
      <c r="S85" s="70" t="s">
        <v>2</v>
      </c>
      <c r="T85" s="71">
        <v>1</v>
      </c>
      <c r="U85" s="113" t="s">
        <v>3</v>
      </c>
      <c r="V85" s="101" t="s">
        <v>2</v>
      </c>
      <c r="W85" s="71">
        <v>1</v>
      </c>
      <c r="X85" s="78" t="s">
        <v>4</v>
      </c>
      <c r="Y85" s="71" t="str">
        <f t="shared" si="5"/>
        <v>＋消費税相当額</v>
      </c>
      <c r="Z85" s="13"/>
      <c r="AA85" s="67"/>
      <c r="AB85" s="67"/>
      <c r="AC85" s="67"/>
      <c r="AD85" s="71"/>
      <c r="AE85" s="97"/>
      <c r="AF85" s="9"/>
      <c r="AG85" s="9"/>
      <c r="AH85" s="9"/>
      <c r="AI85" s="9"/>
      <c r="AJ85" s="9"/>
    </row>
    <row r="86" spans="1:69" ht="12.6" customHeight="1" outlineLevel="1" x14ac:dyDescent="0.15">
      <c r="A86" s="427"/>
      <c r="B86" s="96" t="s">
        <v>90</v>
      </c>
      <c r="C86" s="420" t="s">
        <v>33</v>
      </c>
      <c r="D86" s="420"/>
      <c r="E86" s="420"/>
      <c r="F86" s="420"/>
      <c r="G86" s="420"/>
      <c r="H86" s="420"/>
      <c r="I86" s="420"/>
      <c r="J86" s="420"/>
      <c r="K86" s="421"/>
      <c r="L86" s="422">
        <f>ROUNDDOWN(SUM(L82:O85)*$AI$1,0)</f>
        <v>0</v>
      </c>
      <c r="M86" s="423"/>
      <c r="N86" s="423"/>
      <c r="O86" s="424"/>
      <c r="P86" s="79" t="s">
        <v>121</v>
      </c>
      <c r="Q86" s="80"/>
      <c r="R86" s="69"/>
      <c r="S86" s="69"/>
      <c r="T86" s="70"/>
      <c r="U86" s="70"/>
      <c r="V86" s="67"/>
      <c r="W86" s="78"/>
      <c r="X86" s="67"/>
      <c r="Y86" s="67"/>
      <c r="Z86" s="67"/>
      <c r="AA86" s="67"/>
      <c r="AB86" s="71"/>
      <c r="AC86" s="71"/>
      <c r="AD86" s="71"/>
      <c r="AE86" s="97"/>
      <c r="AF86" s="58"/>
      <c r="AG86" s="58"/>
      <c r="AH86" s="9"/>
      <c r="AI86" s="9"/>
      <c r="AJ86" s="9"/>
    </row>
    <row r="87" spans="1:69" ht="12.6" customHeight="1" outlineLevel="1" x14ac:dyDescent="0.15">
      <c r="A87" s="427"/>
      <c r="B87" s="71" t="s">
        <v>96</v>
      </c>
      <c r="C87" s="71"/>
      <c r="D87" s="71"/>
      <c r="E87" s="71"/>
      <c r="F87" s="71"/>
      <c r="G87" s="71"/>
      <c r="H87" s="71"/>
      <c r="I87" s="71"/>
      <c r="J87" s="71"/>
      <c r="K87" s="71"/>
      <c r="L87" s="422">
        <f>SUM(L82:O86)</f>
        <v>0</v>
      </c>
      <c r="M87" s="423"/>
      <c r="N87" s="423"/>
      <c r="O87" s="424"/>
      <c r="P87" s="79" t="s">
        <v>122</v>
      </c>
      <c r="Q87" s="80"/>
      <c r="R87" s="69"/>
      <c r="S87" s="69"/>
      <c r="T87" s="70"/>
      <c r="U87" s="70"/>
      <c r="V87" s="67"/>
      <c r="W87" s="67"/>
      <c r="X87" s="67"/>
      <c r="Y87" s="67"/>
      <c r="Z87" s="67"/>
      <c r="AA87" s="67"/>
      <c r="AB87" s="71"/>
      <c r="AC87" s="71"/>
      <c r="AD87" s="71"/>
      <c r="AE87" s="97"/>
      <c r="AF87" s="58"/>
      <c r="AG87" s="58"/>
      <c r="AH87" s="9"/>
      <c r="AI87" s="9"/>
      <c r="AJ87" s="9"/>
    </row>
    <row r="88" spans="1:69" ht="12.6" customHeight="1" outlineLevel="1" x14ac:dyDescent="0.15">
      <c r="A88" s="81" t="s">
        <v>98</v>
      </c>
      <c r="B88" s="71"/>
      <c r="C88" s="71"/>
      <c r="D88" s="71"/>
      <c r="E88" s="71"/>
      <c r="F88" s="71"/>
      <c r="G88" s="71"/>
      <c r="H88" s="71"/>
      <c r="I88" s="71"/>
      <c r="J88" s="71"/>
      <c r="K88" s="71"/>
      <c r="L88" s="422">
        <f>ROUNDDOWN(L87*$AI$2,0)</f>
        <v>0</v>
      </c>
      <c r="M88" s="423"/>
      <c r="N88" s="423"/>
      <c r="O88" s="424"/>
      <c r="P88" s="79" t="s">
        <v>99</v>
      </c>
      <c r="Q88" s="80"/>
      <c r="R88" s="80"/>
      <c r="S88" s="69"/>
      <c r="T88" s="70"/>
      <c r="U88" s="70"/>
      <c r="V88" s="67"/>
      <c r="W88" s="67"/>
      <c r="X88" s="67"/>
      <c r="Y88" s="67"/>
      <c r="Z88" s="67"/>
      <c r="AA88" s="67"/>
      <c r="AB88" s="71"/>
      <c r="AC88" s="71"/>
      <c r="AD88" s="71"/>
      <c r="AE88" s="97"/>
      <c r="AF88" s="58"/>
      <c r="AG88" s="58"/>
      <c r="AH88" s="9"/>
      <c r="AI88" s="9"/>
      <c r="AJ88" s="9"/>
    </row>
    <row r="89" spans="1:69" ht="12.6" customHeight="1" outlineLevel="1" x14ac:dyDescent="0.15">
      <c r="A89" s="81" t="s">
        <v>42</v>
      </c>
      <c r="B89" s="71"/>
      <c r="C89" s="71"/>
      <c r="D89" s="71"/>
      <c r="E89" s="71"/>
      <c r="F89" s="71"/>
      <c r="G89" s="71"/>
      <c r="H89" s="71"/>
      <c r="I89" s="71"/>
      <c r="J89" s="71"/>
      <c r="K89" s="71"/>
      <c r="L89" s="422">
        <f>SUM(L87:O88)</f>
        <v>0</v>
      </c>
      <c r="M89" s="423"/>
      <c r="N89" s="423"/>
      <c r="O89" s="424"/>
      <c r="P89" s="81" t="s">
        <v>100</v>
      </c>
      <c r="Q89" s="71"/>
      <c r="R89" s="80"/>
      <c r="S89" s="69"/>
      <c r="T89" s="70"/>
      <c r="U89" s="423">
        <f>ROUNDDOWN(L89/1.1*0.1,0)</f>
        <v>0</v>
      </c>
      <c r="V89" s="423"/>
      <c r="W89" s="423"/>
      <c r="X89" s="423"/>
      <c r="Y89" s="13"/>
      <c r="Z89" s="13"/>
      <c r="AA89" s="67"/>
      <c r="AB89" s="71"/>
      <c r="AC89" s="71"/>
      <c r="AD89" s="71"/>
      <c r="AE89" s="97"/>
      <c r="AF89" s="58"/>
      <c r="AG89" s="58"/>
      <c r="AH89" s="9"/>
      <c r="AI89" s="9"/>
      <c r="AJ89" s="9"/>
    </row>
    <row r="90" spans="1:69" ht="12.6" customHeight="1" x14ac:dyDescent="0.15">
      <c r="A90" s="83"/>
      <c r="B90" s="58"/>
      <c r="C90" s="58"/>
      <c r="D90" s="58"/>
      <c r="E90" s="58"/>
      <c r="F90" s="58"/>
      <c r="G90" s="58"/>
      <c r="H90" s="58"/>
      <c r="I90" s="58"/>
      <c r="J90" s="58"/>
      <c r="K90" s="58"/>
      <c r="L90" s="58"/>
      <c r="M90" s="58"/>
      <c r="N90" s="58"/>
      <c r="O90" s="90"/>
      <c r="P90" s="90"/>
      <c r="Q90" s="90"/>
      <c r="R90" s="90"/>
      <c r="S90" s="85"/>
      <c r="T90" s="85"/>
      <c r="U90" s="85"/>
      <c r="Z90" s="63"/>
      <c r="AA90" s="63"/>
      <c r="AB90" s="63"/>
      <c r="AC90" s="63"/>
      <c r="AD90" s="63"/>
      <c r="AE90" s="63"/>
      <c r="AF90" s="58"/>
      <c r="AG90" s="58"/>
      <c r="AH90" s="9"/>
      <c r="AI90" s="9"/>
      <c r="AJ90" s="9"/>
    </row>
    <row r="91" spans="1:69" ht="12.6" customHeight="1" x14ac:dyDescent="0.15">
      <c r="A91" s="62" t="s">
        <v>131</v>
      </c>
      <c r="B91" s="83"/>
      <c r="C91" s="58"/>
      <c r="D91" s="58"/>
      <c r="E91" s="58"/>
      <c r="F91" s="58"/>
      <c r="G91" s="58"/>
      <c r="H91" s="58"/>
      <c r="I91" s="58"/>
      <c r="J91" s="58"/>
      <c r="K91" s="58"/>
      <c r="L91" s="58"/>
      <c r="M91" s="58"/>
      <c r="N91" s="58"/>
      <c r="O91" s="84"/>
      <c r="P91" s="85"/>
      <c r="Q91" s="85"/>
      <c r="R91" s="84"/>
      <c r="S91" s="63"/>
      <c r="T91" s="90"/>
      <c r="U91" s="90"/>
      <c r="V91" s="63"/>
      <c r="W91" s="63"/>
      <c r="X91" s="90"/>
      <c r="Y91" s="90"/>
      <c r="Z91" s="63"/>
      <c r="AA91" s="63"/>
      <c r="AB91" s="63"/>
      <c r="AC91" s="63"/>
      <c r="AD91" s="63"/>
      <c r="AE91" s="63"/>
      <c r="AF91" s="58"/>
      <c r="AG91" s="58"/>
      <c r="AH91" s="9"/>
      <c r="AI91" s="9"/>
      <c r="AJ91" s="9"/>
    </row>
    <row r="92" spans="1:69" ht="12.6" customHeight="1" outlineLevel="3" x14ac:dyDescent="0.15">
      <c r="A92" s="62" t="s">
        <v>132</v>
      </c>
      <c r="B92" s="58"/>
      <c r="C92" s="58"/>
      <c r="D92" s="58"/>
      <c r="E92" s="58"/>
      <c r="F92" s="58"/>
      <c r="G92" s="58"/>
      <c r="H92" s="58"/>
      <c r="I92" s="58"/>
      <c r="J92" s="58"/>
      <c r="K92" s="58"/>
      <c r="L92" s="58"/>
      <c r="M92" s="58"/>
      <c r="N92" s="58"/>
      <c r="O92" s="84"/>
      <c r="P92" s="85"/>
      <c r="Q92" s="85"/>
      <c r="R92" s="84"/>
      <c r="S92" s="63"/>
      <c r="T92" s="90"/>
      <c r="U92" s="90"/>
      <c r="V92" s="63"/>
      <c r="W92" s="63"/>
      <c r="X92" s="90"/>
      <c r="Y92" s="90"/>
      <c r="Z92" s="63"/>
      <c r="AA92" s="63"/>
      <c r="AB92" s="63"/>
      <c r="AC92" s="63"/>
      <c r="AD92" s="63"/>
      <c r="AE92" s="63"/>
      <c r="AF92" s="58"/>
      <c r="AG92" s="58"/>
      <c r="AH92" s="9"/>
      <c r="AI92" s="9"/>
      <c r="AJ92" s="9"/>
    </row>
    <row r="93" spans="1:69" s="15" customFormat="1" ht="12.6" customHeight="1" outlineLevel="3" x14ac:dyDescent="0.15">
      <c r="A93" s="413" t="s">
        <v>0</v>
      </c>
      <c r="B93" s="414"/>
      <c r="C93" s="414"/>
      <c r="D93" s="414"/>
      <c r="E93" s="414"/>
      <c r="F93" s="414"/>
      <c r="G93" s="414"/>
      <c r="H93" s="414"/>
      <c r="I93" s="414"/>
      <c r="J93" s="414"/>
      <c r="K93" s="414"/>
      <c r="L93" s="413" t="s">
        <v>79</v>
      </c>
      <c r="M93" s="414"/>
      <c r="N93" s="414"/>
      <c r="O93" s="415"/>
      <c r="P93" s="413" t="s">
        <v>46</v>
      </c>
      <c r="Q93" s="414"/>
      <c r="R93" s="414"/>
      <c r="S93" s="414"/>
      <c r="T93" s="414"/>
      <c r="U93" s="414"/>
      <c r="V93" s="414"/>
      <c r="W93" s="414"/>
      <c r="X93" s="414"/>
      <c r="Y93" s="414"/>
      <c r="Z93" s="414"/>
      <c r="AA93" s="414"/>
      <c r="AB93" s="414"/>
      <c r="AC93" s="414"/>
      <c r="AD93" s="414"/>
      <c r="AE93" s="415"/>
      <c r="AF93" s="58"/>
      <c r="AG93" s="58"/>
      <c r="AH93" s="9"/>
      <c r="AI93" s="9"/>
      <c r="AJ93" s="9"/>
      <c r="AK93" s="9"/>
      <c r="AL93" s="9"/>
      <c r="AM93" s="9"/>
      <c r="AN93" s="9"/>
      <c r="AO93" s="9"/>
      <c r="AP93" s="9"/>
      <c r="AQ93" s="9"/>
      <c r="AR93" s="9"/>
      <c r="AS93" s="9"/>
      <c r="AT93" s="9"/>
      <c r="AU93" s="9"/>
      <c r="AV93" s="9"/>
      <c r="AW93" s="9"/>
      <c r="AX93" s="9"/>
      <c r="AY93" s="9"/>
      <c r="AZ93" s="9"/>
      <c r="BA93" s="9"/>
      <c r="BB93" s="9"/>
      <c r="BC93" s="9"/>
      <c r="BD93" s="9"/>
      <c r="BE93" s="9"/>
      <c r="BF93" s="9"/>
      <c r="BG93" s="9"/>
      <c r="BH93" s="9"/>
      <c r="BI93" s="9"/>
      <c r="BJ93" s="9"/>
      <c r="BK93" s="9"/>
      <c r="BL93" s="9"/>
      <c r="BM93" s="9"/>
      <c r="BN93" s="9"/>
      <c r="BO93" s="9"/>
      <c r="BP93" s="9"/>
      <c r="BQ93" s="9"/>
    </row>
    <row r="94" spans="1:69" s="15" customFormat="1" ht="12.6" customHeight="1" outlineLevel="3" x14ac:dyDescent="0.15">
      <c r="A94" s="427" t="s">
        <v>81</v>
      </c>
      <c r="B94" s="96" t="s">
        <v>82</v>
      </c>
      <c r="C94" s="420" t="s">
        <v>133</v>
      </c>
      <c r="D94" s="420"/>
      <c r="E94" s="420"/>
      <c r="F94" s="420"/>
      <c r="G94" s="420"/>
      <c r="H94" s="420"/>
      <c r="I94" s="420"/>
      <c r="J94" s="420"/>
      <c r="K94" s="421"/>
      <c r="L94" s="422">
        <f>ROUNDDOWN(P94*T94*W94*110/100,0)</f>
        <v>27500</v>
      </c>
      <c r="M94" s="423"/>
      <c r="N94" s="423"/>
      <c r="O94" s="424"/>
      <c r="P94" s="425">
        <v>25000</v>
      </c>
      <c r="Q94" s="426"/>
      <c r="R94" s="426"/>
      <c r="S94" s="101" t="s">
        <v>2</v>
      </c>
      <c r="T94" s="71">
        <v>1</v>
      </c>
      <c r="U94" s="78" t="s">
        <v>4</v>
      </c>
      <c r="V94" s="101" t="s">
        <v>2</v>
      </c>
      <c r="W94" s="71">
        <v>1</v>
      </c>
      <c r="X94" s="78" t="s">
        <v>52</v>
      </c>
      <c r="Y94" s="454" t="str">
        <f t="shared" ref="Y94" si="6">"＋消費税相当額"</f>
        <v>＋消費税相当額</v>
      </c>
      <c r="Z94" s="454"/>
      <c r="AA94" s="454"/>
      <c r="AB94" s="454"/>
      <c r="AC94" s="71"/>
      <c r="AD94" s="71"/>
      <c r="AE94" s="3"/>
      <c r="AF94" s="9"/>
      <c r="AG94" s="9"/>
      <c r="AH94" s="9"/>
      <c r="AI94" s="9"/>
      <c r="AJ94" s="9"/>
      <c r="AK94" s="9"/>
      <c r="AL94" s="9"/>
      <c r="AM94" s="9"/>
      <c r="AN94" s="9"/>
      <c r="AO94" s="9"/>
      <c r="AP94" s="9"/>
      <c r="AQ94" s="9"/>
      <c r="AR94" s="9"/>
      <c r="AS94" s="9"/>
      <c r="AT94" s="9"/>
      <c r="AU94" s="9"/>
      <c r="AV94" s="9"/>
      <c r="AW94" s="9"/>
      <c r="AX94" s="9"/>
      <c r="AY94" s="9"/>
      <c r="AZ94" s="9"/>
      <c r="BA94" s="9"/>
      <c r="BB94" s="9"/>
      <c r="BC94" s="9"/>
      <c r="BD94" s="9"/>
      <c r="BE94" s="9"/>
      <c r="BF94" s="9"/>
      <c r="BG94" s="9"/>
      <c r="BH94" s="9"/>
      <c r="BI94" s="9"/>
      <c r="BJ94" s="9"/>
      <c r="BK94" s="9"/>
      <c r="BL94" s="9"/>
      <c r="BM94" s="9"/>
      <c r="BN94" s="9"/>
    </row>
    <row r="95" spans="1:69" s="15" customFormat="1" ht="12.6" customHeight="1" outlineLevel="3" x14ac:dyDescent="0.15">
      <c r="A95" s="427"/>
      <c r="B95" s="96" t="s">
        <v>85</v>
      </c>
      <c r="C95" s="420" t="s">
        <v>33</v>
      </c>
      <c r="D95" s="420"/>
      <c r="E95" s="420"/>
      <c r="F95" s="420"/>
      <c r="G95" s="420"/>
      <c r="H95" s="420"/>
      <c r="I95" s="420"/>
      <c r="J95" s="420"/>
      <c r="K95" s="421"/>
      <c r="L95" s="422">
        <f>ROUNDDOWN(L94*$AI$1,0)</f>
        <v>5500</v>
      </c>
      <c r="M95" s="423"/>
      <c r="N95" s="423"/>
      <c r="O95" s="424"/>
      <c r="P95" s="79" t="s">
        <v>134</v>
      </c>
      <c r="Q95" s="80"/>
      <c r="R95" s="69"/>
      <c r="S95" s="69"/>
      <c r="T95" s="70"/>
      <c r="U95" s="70"/>
      <c r="V95" s="67"/>
      <c r="W95" s="78"/>
      <c r="X95" s="67"/>
      <c r="Y95" s="67"/>
      <c r="Z95" s="67"/>
      <c r="AA95" s="67"/>
      <c r="AB95" s="71"/>
      <c r="AC95" s="71"/>
      <c r="AD95" s="71"/>
      <c r="AE95" s="97"/>
      <c r="AF95" s="58"/>
      <c r="AG95" s="58"/>
      <c r="AH95" s="9"/>
      <c r="AI95" s="9"/>
      <c r="AJ95" s="9"/>
      <c r="AK95" s="9"/>
      <c r="AL95" s="9"/>
      <c r="AM95" s="9"/>
      <c r="AN95" s="9"/>
      <c r="AO95" s="9"/>
      <c r="AP95" s="9"/>
      <c r="AQ95" s="9"/>
      <c r="AR95" s="9"/>
      <c r="AS95" s="9"/>
      <c r="AT95" s="9"/>
      <c r="AU95" s="9"/>
      <c r="AV95" s="9"/>
      <c r="AW95" s="9"/>
      <c r="AX95" s="9"/>
      <c r="AY95" s="9"/>
      <c r="AZ95" s="9"/>
      <c r="BA95" s="9"/>
      <c r="BB95" s="9"/>
      <c r="BC95" s="9"/>
      <c r="BD95" s="9"/>
      <c r="BE95" s="9"/>
      <c r="BF95" s="9"/>
      <c r="BG95" s="9"/>
      <c r="BH95" s="9"/>
      <c r="BI95" s="9"/>
      <c r="BJ95" s="9"/>
      <c r="BK95" s="9"/>
      <c r="BL95" s="9"/>
      <c r="BM95" s="9"/>
      <c r="BN95" s="9"/>
      <c r="BO95" s="9"/>
      <c r="BP95" s="9"/>
      <c r="BQ95" s="9"/>
    </row>
    <row r="96" spans="1:69" s="15" customFormat="1" ht="12.6" customHeight="1" outlineLevel="3" x14ac:dyDescent="0.15">
      <c r="A96" s="427"/>
      <c r="B96" s="71" t="s">
        <v>96</v>
      </c>
      <c r="C96" s="71"/>
      <c r="D96" s="71"/>
      <c r="E96" s="71"/>
      <c r="F96" s="71"/>
      <c r="G96" s="71"/>
      <c r="H96" s="71"/>
      <c r="I96" s="71"/>
      <c r="J96" s="71"/>
      <c r="K96" s="71"/>
      <c r="L96" s="422">
        <f>SUM(L94:O95)</f>
        <v>33000</v>
      </c>
      <c r="M96" s="423"/>
      <c r="N96" s="423"/>
      <c r="O96" s="424"/>
      <c r="P96" s="79" t="s">
        <v>135</v>
      </c>
      <c r="Q96" s="80"/>
      <c r="R96" s="69"/>
      <c r="S96" s="69"/>
      <c r="T96" s="70"/>
      <c r="U96" s="70"/>
      <c r="V96" s="67"/>
      <c r="W96" s="67"/>
      <c r="X96" s="67"/>
      <c r="Y96" s="67"/>
      <c r="Z96" s="67"/>
      <c r="AA96" s="67"/>
      <c r="AB96" s="71"/>
      <c r="AC96" s="71"/>
      <c r="AD96" s="71"/>
      <c r="AE96" s="97"/>
      <c r="AF96" s="58"/>
      <c r="AG96" s="58"/>
      <c r="AH96" s="9"/>
      <c r="AI96" s="9"/>
      <c r="AJ96" s="9"/>
      <c r="AK96" s="9"/>
      <c r="AL96" s="9"/>
      <c r="AM96" s="9"/>
      <c r="AN96" s="9"/>
      <c r="AO96" s="9"/>
      <c r="AP96" s="9"/>
      <c r="AQ96" s="9"/>
      <c r="AR96" s="9"/>
      <c r="AS96" s="9"/>
      <c r="AT96" s="9"/>
      <c r="AU96" s="9"/>
      <c r="AV96" s="9"/>
      <c r="AW96" s="9"/>
      <c r="AX96" s="9"/>
      <c r="AY96" s="9"/>
      <c r="AZ96" s="9"/>
      <c r="BA96" s="9"/>
      <c r="BB96" s="9"/>
      <c r="BC96" s="9"/>
      <c r="BD96" s="9"/>
      <c r="BE96" s="9"/>
      <c r="BF96" s="9"/>
      <c r="BG96" s="9"/>
      <c r="BH96" s="9"/>
      <c r="BI96" s="9"/>
      <c r="BJ96" s="9"/>
      <c r="BK96" s="9"/>
      <c r="BL96" s="9"/>
      <c r="BM96" s="9"/>
      <c r="BN96" s="9"/>
      <c r="BO96" s="9"/>
      <c r="BP96" s="9"/>
      <c r="BQ96" s="9"/>
    </row>
    <row r="97" spans="1:69" s="15" customFormat="1" ht="12.6" customHeight="1" outlineLevel="3" x14ac:dyDescent="0.15">
      <c r="A97" s="81" t="s">
        <v>98</v>
      </c>
      <c r="B97" s="71"/>
      <c r="C97" s="71"/>
      <c r="D97" s="71"/>
      <c r="E97" s="71"/>
      <c r="F97" s="71"/>
      <c r="G97" s="71"/>
      <c r="H97" s="71"/>
      <c r="I97" s="71"/>
      <c r="J97" s="71"/>
      <c r="K97" s="71"/>
      <c r="L97" s="422">
        <f>ROUNDDOWN(L96*$AI$2,0)</f>
        <v>9900</v>
      </c>
      <c r="M97" s="423"/>
      <c r="N97" s="423"/>
      <c r="O97" s="424"/>
      <c r="P97" s="79" t="s">
        <v>99</v>
      </c>
      <c r="Q97" s="80"/>
      <c r="R97" s="80"/>
      <c r="S97" s="69"/>
      <c r="T97" s="70"/>
      <c r="U97" s="70"/>
      <c r="V97" s="67"/>
      <c r="W97" s="67"/>
      <c r="X97" s="67"/>
      <c r="Y97" s="67"/>
      <c r="Z97" s="67"/>
      <c r="AA97" s="67"/>
      <c r="AB97" s="71"/>
      <c r="AC97" s="71"/>
      <c r="AD97" s="71"/>
      <c r="AE97" s="97"/>
      <c r="AF97" s="58"/>
      <c r="AG97" s="58"/>
      <c r="AH97" s="9"/>
      <c r="AI97" s="9"/>
      <c r="AJ97" s="9"/>
      <c r="AK97" s="9"/>
      <c r="AL97" s="9"/>
      <c r="AM97" s="9"/>
      <c r="AN97" s="9"/>
      <c r="AO97" s="9"/>
      <c r="AP97" s="9"/>
      <c r="AQ97" s="9"/>
      <c r="AR97" s="9"/>
      <c r="AS97" s="9"/>
      <c r="AT97" s="9"/>
      <c r="AU97" s="9"/>
      <c r="AV97" s="9"/>
      <c r="AW97" s="9"/>
      <c r="AX97" s="9"/>
      <c r="AY97" s="9"/>
      <c r="AZ97" s="9"/>
      <c r="BA97" s="9"/>
      <c r="BB97" s="9"/>
      <c r="BC97" s="9"/>
      <c r="BD97" s="9"/>
      <c r="BE97" s="9"/>
      <c r="BF97" s="9"/>
      <c r="BG97" s="9"/>
      <c r="BH97" s="9"/>
      <c r="BI97" s="9"/>
      <c r="BJ97" s="9"/>
      <c r="BK97" s="9"/>
      <c r="BL97" s="9"/>
      <c r="BM97" s="9"/>
      <c r="BN97" s="9"/>
      <c r="BO97" s="9"/>
      <c r="BP97" s="9"/>
      <c r="BQ97" s="9"/>
    </row>
    <row r="98" spans="1:69" s="15" customFormat="1" ht="12.6" customHeight="1" outlineLevel="3" x14ac:dyDescent="0.15">
      <c r="A98" s="81" t="s">
        <v>115</v>
      </c>
      <c r="B98" s="71"/>
      <c r="C98" s="71"/>
      <c r="D98" s="71"/>
      <c r="E98" s="71"/>
      <c r="F98" s="71"/>
      <c r="G98" s="71"/>
      <c r="H98" s="71"/>
      <c r="I98" s="71"/>
      <c r="J98" s="71"/>
      <c r="K98" s="71"/>
      <c r="L98" s="422">
        <f>SUM(L96:O97)</f>
        <v>42900</v>
      </c>
      <c r="M98" s="423"/>
      <c r="N98" s="423"/>
      <c r="O98" s="424"/>
      <c r="P98" s="81" t="s">
        <v>100</v>
      </c>
      <c r="Q98" s="71"/>
      <c r="R98" s="80"/>
      <c r="S98" s="69"/>
      <c r="T98" s="70"/>
      <c r="U98" s="423">
        <f>ROUNDDOWN(L98/1.1*0.1,0)</f>
        <v>3900</v>
      </c>
      <c r="V98" s="423"/>
      <c r="W98" s="423"/>
      <c r="X98" s="423"/>
      <c r="Y98" s="42"/>
      <c r="Z98" s="42"/>
      <c r="AA98" s="67"/>
      <c r="AB98" s="71"/>
      <c r="AC98" s="71"/>
      <c r="AD98" s="71"/>
      <c r="AE98" s="97"/>
      <c r="AF98" s="58"/>
      <c r="AG98" s="58"/>
      <c r="AH98" s="9"/>
      <c r="AI98" s="9"/>
      <c r="AJ98" s="9"/>
      <c r="AK98" s="9"/>
      <c r="AL98" s="9"/>
      <c r="AM98" s="9"/>
      <c r="AN98" s="9"/>
      <c r="AO98" s="9"/>
      <c r="AP98" s="9"/>
      <c r="AQ98" s="9"/>
      <c r="AR98" s="9"/>
      <c r="AS98" s="9"/>
      <c r="AT98" s="9"/>
      <c r="AU98" s="9"/>
      <c r="AV98" s="9"/>
      <c r="AW98" s="9"/>
      <c r="AX98" s="9"/>
      <c r="AY98" s="9"/>
      <c r="AZ98" s="9"/>
      <c r="BA98" s="9"/>
      <c r="BB98" s="9"/>
      <c r="BC98" s="9"/>
      <c r="BD98" s="9"/>
      <c r="BE98" s="9"/>
      <c r="BF98" s="9"/>
      <c r="BG98" s="9"/>
      <c r="BH98" s="9"/>
      <c r="BI98" s="9"/>
      <c r="BJ98" s="9"/>
      <c r="BK98" s="9"/>
      <c r="BL98" s="9"/>
      <c r="BM98" s="9"/>
      <c r="BN98" s="9"/>
      <c r="BO98" s="9"/>
      <c r="BP98" s="9"/>
      <c r="BQ98" s="9"/>
    </row>
    <row r="99" spans="1:69" s="15" customFormat="1" ht="12.6" customHeight="1" outlineLevel="3" x14ac:dyDescent="0.15">
      <c r="A99" s="81" t="s">
        <v>42</v>
      </c>
      <c r="B99" s="71"/>
      <c r="C99" s="71"/>
      <c r="D99" s="71"/>
      <c r="E99" s="71"/>
      <c r="F99" s="71"/>
      <c r="G99" s="71"/>
      <c r="H99" s="71"/>
      <c r="I99" s="71"/>
      <c r="J99" s="71"/>
      <c r="K99" s="71"/>
      <c r="L99" s="422">
        <f>L98*P99*S99</f>
        <v>0</v>
      </c>
      <c r="M99" s="423"/>
      <c r="N99" s="423"/>
      <c r="O99" s="424"/>
      <c r="P99" s="81">
        <f>'ポイント表(Ver.3.0)'!$C$10</f>
        <v>0</v>
      </c>
      <c r="Q99" s="67" t="s">
        <v>4</v>
      </c>
      <c r="R99" s="71" t="s">
        <v>2</v>
      </c>
      <c r="S99" s="71">
        <f>'ポイント表(Ver.3.0)'!$C$34</f>
        <v>0</v>
      </c>
      <c r="T99" s="67" t="s">
        <v>136</v>
      </c>
      <c r="U99" s="454" t="s">
        <v>100</v>
      </c>
      <c r="V99" s="454"/>
      <c r="W99" s="454"/>
      <c r="X99" s="454"/>
      <c r="Y99" s="454"/>
      <c r="Z99" s="423">
        <f>ROUNDDOWN(L99/1.1*0.1,0)</f>
        <v>0</v>
      </c>
      <c r="AA99" s="423"/>
      <c r="AB99" s="423"/>
      <c r="AC99" s="423"/>
      <c r="AD99" s="71"/>
      <c r="AE99" s="97"/>
      <c r="AF99" s="9"/>
      <c r="AG99" s="9"/>
      <c r="AH99" s="9"/>
      <c r="AI99" s="9"/>
      <c r="AJ99" s="9"/>
      <c r="AK99" s="9"/>
      <c r="AL99" s="9"/>
      <c r="AM99" s="9"/>
      <c r="AN99" s="9"/>
      <c r="AO99" s="9"/>
      <c r="AP99" s="9"/>
      <c r="AQ99" s="9"/>
      <c r="AR99" s="9"/>
      <c r="AS99" s="9"/>
      <c r="AT99" s="9"/>
      <c r="AU99" s="9"/>
      <c r="AV99" s="9"/>
      <c r="AW99" s="9"/>
      <c r="AX99" s="9"/>
      <c r="AY99" s="9"/>
      <c r="AZ99" s="9"/>
      <c r="BA99" s="9"/>
      <c r="BB99" s="9"/>
      <c r="BC99" s="9"/>
      <c r="BD99" s="9"/>
      <c r="BE99" s="9"/>
      <c r="BF99" s="9"/>
      <c r="BG99" s="9"/>
      <c r="BH99" s="9"/>
      <c r="BI99" s="9"/>
      <c r="BJ99" s="9"/>
      <c r="BK99" s="9"/>
      <c r="BL99" s="9"/>
      <c r="BM99" s="9"/>
      <c r="BN99" s="9"/>
      <c r="BO99" s="9"/>
    </row>
    <row r="100" spans="1:69" s="15" customFormat="1" ht="12.6" customHeight="1" outlineLevel="3" x14ac:dyDescent="0.15">
      <c r="A100" s="58"/>
      <c r="B100" s="58"/>
      <c r="C100" s="58"/>
      <c r="D100" s="58"/>
      <c r="E100" s="58"/>
      <c r="F100" s="58"/>
      <c r="G100" s="58"/>
      <c r="H100" s="58"/>
      <c r="I100" s="58"/>
      <c r="J100" s="58"/>
      <c r="K100" s="58"/>
      <c r="L100" s="85"/>
      <c r="M100" s="85"/>
      <c r="N100" s="85"/>
      <c r="O100" s="100"/>
      <c r="P100" s="93"/>
      <c r="Q100" s="93"/>
      <c r="R100" s="93"/>
      <c r="S100" s="93"/>
      <c r="T100" s="58"/>
      <c r="U100" s="58"/>
      <c r="V100" s="58"/>
      <c r="W100" s="90"/>
      <c r="X100" s="58"/>
      <c r="Y100" s="58"/>
      <c r="Z100" s="58"/>
      <c r="AA100" s="90"/>
      <c r="AB100" s="58"/>
      <c r="AC100" s="58"/>
      <c r="AD100" s="92"/>
      <c r="AE100" s="92"/>
      <c r="AF100" s="58"/>
      <c r="AG100" s="58"/>
      <c r="AH100" s="9"/>
      <c r="AI100" s="9"/>
      <c r="AJ100" s="9"/>
      <c r="AK100" s="9"/>
      <c r="AL100" s="9"/>
      <c r="AM100" s="9"/>
      <c r="AN100" s="9"/>
      <c r="AO100" s="9"/>
      <c r="AP100" s="9"/>
      <c r="AQ100" s="9"/>
      <c r="AR100" s="9"/>
      <c r="AS100" s="9"/>
      <c r="AT100" s="9"/>
      <c r="AU100" s="9"/>
      <c r="AV100" s="9"/>
      <c r="AW100" s="9"/>
      <c r="AX100" s="9"/>
      <c r="AY100" s="9"/>
      <c r="AZ100" s="9"/>
      <c r="BA100" s="9"/>
      <c r="BB100" s="9"/>
      <c r="BC100" s="9"/>
      <c r="BD100" s="9"/>
      <c r="BE100" s="9"/>
      <c r="BF100" s="9"/>
      <c r="BG100" s="9"/>
      <c r="BH100" s="9"/>
      <c r="BI100" s="9"/>
      <c r="BJ100" s="9"/>
      <c r="BK100" s="9"/>
      <c r="BL100" s="9"/>
      <c r="BM100" s="9"/>
      <c r="BN100" s="9"/>
      <c r="BO100" s="9"/>
      <c r="BP100" s="9"/>
      <c r="BQ100" s="9"/>
    </row>
    <row r="101" spans="1:69" s="15" customFormat="1" ht="12.6" customHeight="1" outlineLevel="2" x14ac:dyDescent="0.15">
      <c r="A101" s="62" t="s">
        <v>137</v>
      </c>
      <c r="B101" s="58"/>
      <c r="C101" s="58"/>
      <c r="D101" s="58"/>
      <c r="E101" s="58"/>
      <c r="F101" s="58"/>
      <c r="G101" s="58"/>
      <c r="H101" s="58"/>
      <c r="I101" s="58"/>
      <c r="J101" s="58"/>
      <c r="K101" s="58"/>
      <c r="L101" s="85"/>
      <c r="M101" s="85"/>
      <c r="N101" s="85"/>
      <c r="O101" s="100"/>
      <c r="P101" s="93"/>
      <c r="Q101" s="93"/>
      <c r="R101" s="93"/>
      <c r="S101" s="93"/>
      <c r="T101" s="58"/>
      <c r="U101" s="58"/>
      <c r="V101" s="58"/>
      <c r="AA101" s="90"/>
      <c r="AB101" s="100"/>
      <c r="AC101" s="100"/>
      <c r="AD101" s="100"/>
      <c r="AE101" s="100"/>
      <c r="AF101" s="58"/>
      <c r="AG101" s="58"/>
      <c r="AH101" s="9"/>
      <c r="AI101" s="9"/>
      <c r="AJ101" s="9"/>
      <c r="AK101" s="9"/>
      <c r="AL101" s="9"/>
      <c r="AM101" s="9"/>
      <c r="AN101" s="9"/>
      <c r="AO101" s="9"/>
      <c r="AP101" s="9"/>
      <c r="AQ101" s="9"/>
      <c r="AR101" s="9"/>
      <c r="AS101" s="9"/>
      <c r="AT101" s="9"/>
      <c r="AU101" s="9"/>
      <c r="AV101" s="9"/>
      <c r="AW101" s="9"/>
      <c r="AX101" s="9"/>
      <c r="AY101" s="9"/>
      <c r="AZ101" s="9"/>
      <c r="BA101" s="9"/>
      <c r="BB101" s="9"/>
      <c r="BC101" s="9"/>
      <c r="BD101" s="9"/>
      <c r="BE101" s="9"/>
      <c r="BF101" s="9"/>
      <c r="BG101" s="9"/>
      <c r="BH101" s="9"/>
      <c r="BI101" s="9"/>
      <c r="BJ101" s="9"/>
      <c r="BK101" s="9"/>
      <c r="BL101" s="9"/>
      <c r="BM101" s="9"/>
      <c r="BN101" s="9"/>
      <c r="BO101" s="9"/>
      <c r="BP101" s="9"/>
      <c r="BQ101" s="9"/>
    </row>
    <row r="102" spans="1:69" s="15" customFormat="1" ht="12.6" customHeight="1" outlineLevel="2" x14ac:dyDescent="0.15">
      <c r="A102" s="413" t="s">
        <v>0</v>
      </c>
      <c r="B102" s="414"/>
      <c r="C102" s="414"/>
      <c r="D102" s="414"/>
      <c r="E102" s="414"/>
      <c r="F102" s="414"/>
      <c r="G102" s="414"/>
      <c r="H102" s="414"/>
      <c r="I102" s="414"/>
      <c r="J102" s="414"/>
      <c r="K102" s="414"/>
      <c r="L102" s="413" t="s">
        <v>79</v>
      </c>
      <c r="M102" s="414"/>
      <c r="N102" s="414"/>
      <c r="O102" s="415"/>
      <c r="P102" s="413" t="s">
        <v>46</v>
      </c>
      <c r="Q102" s="414"/>
      <c r="R102" s="414"/>
      <c r="S102" s="414"/>
      <c r="T102" s="414"/>
      <c r="U102" s="414"/>
      <c r="V102" s="414"/>
      <c r="W102" s="414"/>
      <c r="X102" s="414"/>
      <c r="Y102" s="414"/>
      <c r="Z102" s="414"/>
      <c r="AA102" s="414"/>
      <c r="AB102" s="414"/>
      <c r="AC102" s="414"/>
      <c r="AD102" s="414"/>
      <c r="AE102" s="415"/>
      <c r="AF102" s="58"/>
      <c r="AG102" s="58"/>
      <c r="AH102" s="9"/>
      <c r="AI102" s="9"/>
      <c r="AJ102" s="9"/>
      <c r="AK102" s="9"/>
      <c r="AL102" s="9"/>
      <c r="AM102" s="9"/>
      <c r="AN102" s="9"/>
      <c r="AO102" s="9"/>
      <c r="AP102" s="9"/>
      <c r="AQ102" s="9"/>
      <c r="AR102" s="9"/>
      <c r="AS102" s="9"/>
      <c r="AT102" s="9"/>
      <c r="AU102" s="9"/>
      <c r="AV102" s="9"/>
      <c r="AW102" s="9"/>
      <c r="AX102" s="9"/>
      <c r="AY102" s="9"/>
      <c r="AZ102" s="9"/>
      <c r="BA102" s="9"/>
      <c r="BB102" s="9"/>
      <c r="BC102" s="9"/>
      <c r="BD102" s="9"/>
      <c r="BE102" s="9"/>
      <c r="BF102" s="9"/>
      <c r="BG102" s="9"/>
      <c r="BH102" s="9"/>
      <c r="BI102" s="9"/>
      <c r="BJ102" s="9"/>
      <c r="BK102" s="9"/>
      <c r="BL102" s="9"/>
      <c r="BM102" s="9"/>
      <c r="BN102" s="9"/>
      <c r="BO102" s="9"/>
      <c r="BP102" s="9"/>
      <c r="BQ102" s="9"/>
    </row>
    <row r="103" spans="1:69" s="15" customFormat="1" ht="12.6" customHeight="1" outlineLevel="2" x14ac:dyDescent="0.15">
      <c r="A103" s="427" t="s">
        <v>81</v>
      </c>
      <c r="B103" s="96" t="s">
        <v>82</v>
      </c>
      <c r="C103" s="71" t="s">
        <v>138</v>
      </c>
      <c r="D103" s="71"/>
      <c r="E103" s="71"/>
      <c r="F103" s="71"/>
      <c r="G103" s="71"/>
      <c r="H103" s="71"/>
      <c r="I103" s="71"/>
      <c r="J103" s="71"/>
      <c r="K103" s="71"/>
      <c r="L103" s="422">
        <f>ROUNDDOWN(P103*T103*W103*110/100,0)</f>
        <v>13200</v>
      </c>
      <c r="M103" s="423"/>
      <c r="N103" s="423"/>
      <c r="O103" s="424"/>
      <c r="P103" s="425">
        <v>12000</v>
      </c>
      <c r="Q103" s="426"/>
      <c r="R103" s="426"/>
      <c r="S103" s="101" t="s">
        <v>2</v>
      </c>
      <c r="T103" s="71">
        <v>1</v>
      </c>
      <c r="U103" s="78" t="s">
        <v>4</v>
      </c>
      <c r="V103" s="101" t="s">
        <v>2</v>
      </c>
      <c r="W103" s="71">
        <v>1</v>
      </c>
      <c r="X103" s="78" t="s">
        <v>3</v>
      </c>
      <c r="Y103" s="71" t="str">
        <f t="shared" ref="Y103" si="7">"＋消費税相当額"</f>
        <v>＋消費税相当額</v>
      </c>
      <c r="Z103" s="67"/>
      <c r="AA103" s="67"/>
      <c r="AB103" s="67"/>
      <c r="AC103" s="71"/>
      <c r="AD103" s="71"/>
      <c r="AE103" s="3"/>
      <c r="AF103" s="9"/>
      <c r="AG103" s="9"/>
      <c r="AH103" s="9"/>
      <c r="AI103" s="9"/>
      <c r="AJ103" s="9"/>
      <c r="AK103" s="9"/>
      <c r="AL103" s="9"/>
      <c r="AM103" s="9"/>
      <c r="AN103" s="9"/>
      <c r="AO103" s="9"/>
      <c r="AP103" s="9"/>
      <c r="AQ103" s="9"/>
      <c r="AR103" s="9"/>
      <c r="AS103" s="9"/>
      <c r="AT103" s="9"/>
      <c r="AU103" s="9"/>
      <c r="AV103" s="9"/>
      <c r="AW103" s="9"/>
      <c r="AX103" s="9"/>
      <c r="AY103" s="9"/>
      <c r="AZ103" s="9"/>
      <c r="BA103" s="9"/>
      <c r="BB103" s="9"/>
      <c r="BC103" s="9"/>
      <c r="BD103" s="9"/>
      <c r="BE103" s="9"/>
      <c r="BF103" s="9"/>
      <c r="BG103" s="9"/>
      <c r="BH103" s="9"/>
      <c r="BI103" s="9"/>
      <c r="BJ103" s="9"/>
      <c r="BK103" s="9"/>
      <c r="BL103" s="9"/>
      <c r="BM103" s="9"/>
      <c r="BN103" s="9"/>
    </row>
    <row r="104" spans="1:69" s="15" customFormat="1" ht="12.6" customHeight="1" outlineLevel="2" x14ac:dyDescent="0.15">
      <c r="A104" s="427"/>
      <c r="B104" s="96" t="s">
        <v>85</v>
      </c>
      <c r="C104" s="71" t="s">
        <v>33</v>
      </c>
      <c r="D104" s="71"/>
      <c r="E104" s="71"/>
      <c r="F104" s="71"/>
      <c r="G104" s="71"/>
      <c r="H104" s="71"/>
      <c r="I104" s="71"/>
      <c r="J104" s="71"/>
      <c r="K104" s="71"/>
      <c r="L104" s="422">
        <f>ROUNDDOWN(L103*$AI$1,0)</f>
        <v>2640</v>
      </c>
      <c r="M104" s="423"/>
      <c r="N104" s="423"/>
      <c r="O104" s="424"/>
      <c r="P104" s="79" t="s">
        <v>139</v>
      </c>
      <c r="Q104" s="80"/>
      <c r="R104" s="69"/>
      <c r="S104" s="69"/>
      <c r="T104" s="70"/>
      <c r="U104" s="70"/>
      <c r="V104" s="67"/>
      <c r="W104" s="78"/>
      <c r="X104" s="67"/>
      <c r="Y104" s="67"/>
      <c r="Z104" s="67"/>
      <c r="AA104" s="67"/>
      <c r="AB104" s="71"/>
      <c r="AC104" s="71"/>
      <c r="AD104" s="71"/>
      <c r="AE104" s="97"/>
      <c r="AF104" s="58"/>
      <c r="AG104" s="58"/>
      <c r="AH104" s="9"/>
      <c r="AI104" s="9"/>
      <c r="AJ104" s="9"/>
      <c r="AK104" s="9"/>
      <c r="AL104" s="9"/>
      <c r="AM104" s="9"/>
      <c r="AN104" s="9"/>
      <c r="AO104" s="9"/>
      <c r="AP104" s="9"/>
      <c r="AQ104" s="9"/>
      <c r="AR104" s="9"/>
      <c r="AS104" s="9"/>
      <c r="AT104" s="9"/>
      <c r="AU104" s="9"/>
      <c r="AV104" s="9"/>
      <c r="AW104" s="9"/>
      <c r="AX104" s="9"/>
      <c r="AY104" s="9"/>
      <c r="AZ104" s="9"/>
      <c r="BA104" s="9"/>
      <c r="BB104" s="9"/>
      <c r="BC104" s="9"/>
      <c r="BD104" s="9"/>
      <c r="BE104" s="9"/>
      <c r="BF104" s="9"/>
      <c r="BG104" s="9"/>
      <c r="BH104" s="9"/>
      <c r="BI104" s="9"/>
      <c r="BJ104" s="9"/>
      <c r="BK104" s="9"/>
      <c r="BL104" s="9"/>
      <c r="BM104" s="9"/>
      <c r="BN104" s="9"/>
      <c r="BO104" s="9"/>
      <c r="BP104" s="9"/>
      <c r="BQ104" s="9"/>
    </row>
    <row r="105" spans="1:69" s="15" customFormat="1" ht="12.6" customHeight="1" outlineLevel="2" x14ac:dyDescent="0.15">
      <c r="A105" s="427"/>
      <c r="B105" s="71" t="s">
        <v>96</v>
      </c>
      <c r="C105" s="71"/>
      <c r="D105" s="71"/>
      <c r="E105" s="71"/>
      <c r="F105" s="71"/>
      <c r="G105" s="71"/>
      <c r="H105" s="71"/>
      <c r="I105" s="71"/>
      <c r="J105" s="71"/>
      <c r="K105" s="71"/>
      <c r="L105" s="422">
        <f>SUM(L103:O104)</f>
        <v>15840</v>
      </c>
      <c r="M105" s="423"/>
      <c r="N105" s="423"/>
      <c r="O105" s="424"/>
      <c r="P105" s="79" t="s">
        <v>135</v>
      </c>
      <c r="Q105" s="80"/>
      <c r="R105" s="69"/>
      <c r="S105" s="69"/>
      <c r="T105" s="70"/>
      <c r="U105" s="70"/>
      <c r="V105" s="67"/>
      <c r="W105" s="67"/>
      <c r="X105" s="67"/>
      <c r="Y105" s="67"/>
      <c r="Z105" s="67"/>
      <c r="AA105" s="67"/>
      <c r="AB105" s="71"/>
      <c r="AC105" s="71"/>
      <c r="AD105" s="71"/>
      <c r="AE105" s="97"/>
      <c r="AF105" s="58"/>
      <c r="AG105" s="58"/>
      <c r="AH105" s="9"/>
      <c r="AI105" s="9"/>
      <c r="AJ105" s="9"/>
      <c r="AK105" s="9"/>
      <c r="AL105" s="9"/>
      <c r="AM105" s="9"/>
      <c r="AN105" s="9"/>
      <c r="AO105" s="9"/>
      <c r="AP105" s="9"/>
      <c r="AQ105" s="9"/>
      <c r="AR105" s="9"/>
      <c r="AS105" s="9"/>
      <c r="AT105" s="9"/>
      <c r="AU105" s="9"/>
      <c r="AV105" s="9"/>
      <c r="AW105" s="9"/>
      <c r="AX105" s="9"/>
      <c r="AY105" s="9"/>
      <c r="AZ105" s="9"/>
      <c r="BA105" s="9"/>
      <c r="BB105" s="9"/>
      <c r="BC105" s="9"/>
      <c r="BD105" s="9"/>
      <c r="BE105" s="9"/>
      <c r="BF105" s="9"/>
      <c r="BG105" s="9"/>
      <c r="BH105" s="9"/>
      <c r="BI105" s="9"/>
      <c r="BJ105" s="9"/>
      <c r="BK105" s="9"/>
      <c r="BL105" s="9"/>
      <c r="BM105" s="9"/>
      <c r="BN105" s="9"/>
      <c r="BO105" s="9"/>
      <c r="BP105" s="9"/>
      <c r="BQ105" s="9"/>
    </row>
    <row r="106" spans="1:69" s="15" customFormat="1" ht="12.6" customHeight="1" outlineLevel="2" x14ac:dyDescent="0.15">
      <c r="A106" s="81" t="s">
        <v>98</v>
      </c>
      <c r="B106" s="71"/>
      <c r="C106" s="71"/>
      <c r="D106" s="71"/>
      <c r="E106" s="71"/>
      <c r="F106" s="71"/>
      <c r="G106" s="71"/>
      <c r="H106" s="71"/>
      <c r="I106" s="71"/>
      <c r="J106" s="71"/>
      <c r="K106" s="71"/>
      <c r="L106" s="422">
        <f>ROUNDDOWN(L105*$AI$2,0)</f>
        <v>4752</v>
      </c>
      <c r="M106" s="423"/>
      <c r="N106" s="423"/>
      <c r="O106" s="424"/>
      <c r="P106" s="79" t="s">
        <v>99</v>
      </c>
      <c r="Q106" s="80"/>
      <c r="R106" s="80"/>
      <c r="S106" s="69"/>
      <c r="T106" s="70"/>
      <c r="U106" s="70"/>
      <c r="V106" s="67"/>
      <c r="W106" s="67"/>
      <c r="X106" s="67"/>
      <c r="Y106" s="67"/>
      <c r="Z106" s="67"/>
      <c r="AA106" s="67"/>
      <c r="AB106" s="71"/>
      <c r="AC106" s="71"/>
      <c r="AD106" s="71"/>
      <c r="AE106" s="97"/>
      <c r="AF106" s="58"/>
      <c r="AG106" s="58"/>
      <c r="AH106" s="9"/>
      <c r="AI106" s="9"/>
      <c r="AJ106" s="9"/>
      <c r="AK106" s="9"/>
      <c r="AL106" s="9"/>
      <c r="AM106" s="9"/>
      <c r="AN106" s="9"/>
      <c r="AO106" s="9"/>
      <c r="AP106" s="9"/>
      <c r="AQ106" s="9"/>
      <c r="AR106" s="9"/>
      <c r="AS106" s="9"/>
      <c r="AT106" s="9"/>
      <c r="AU106" s="9"/>
      <c r="AV106" s="9"/>
      <c r="AW106" s="9"/>
      <c r="AX106" s="9"/>
      <c r="AY106" s="9"/>
      <c r="AZ106" s="9"/>
      <c r="BA106" s="9"/>
      <c r="BB106" s="9"/>
      <c r="BC106" s="9"/>
      <c r="BD106" s="9"/>
      <c r="BE106" s="9"/>
      <c r="BF106" s="9"/>
      <c r="BG106" s="9"/>
      <c r="BH106" s="9"/>
      <c r="BI106" s="9"/>
      <c r="BJ106" s="9"/>
      <c r="BK106" s="9"/>
      <c r="BL106" s="9"/>
      <c r="BM106" s="9"/>
      <c r="BN106" s="9"/>
      <c r="BO106" s="9"/>
      <c r="BP106" s="9"/>
      <c r="BQ106" s="9"/>
    </row>
    <row r="107" spans="1:69" s="15" customFormat="1" ht="12.6" customHeight="1" outlineLevel="2" x14ac:dyDescent="0.15">
      <c r="A107" s="81" t="s">
        <v>106</v>
      </c>
      <c r="B107" s="71"/>
      <c r="C107" s="71"/>
      <c r="D107" s="71"/>
      <c r="E107" s="71"/>
      <c r="F107" s="71"/>
      <c r="G107" s="71"/>
      <c r="H107" s="71"/>
      <c r="I107" s="71"/>
      <c r="J107" s="71"/>
      <c r="K107" s="71"/>
      <c r="L107" s="422">
        <f>SUM(L105:O106)</f>
        <v>20592</v>
      </c>
      <c r="M107" s="423"/>
      <c r="N107" s="423"/>
      <c r="O107" s="424"/>
      <c r="P107" s="81" t="s">
        <v>100</v>
      </c>
      <c r="Q107" s="71"/>
      <c r="R107" s="80"/>
      <c r="S107" s="69"/>
      <c r="T107" s="70"/>
      <c r="U107" s="423">
        <f>ROUNDDOWN(L107/1.1*0.1,0)</f>
        <v>1872</v>
      </c>
      <c r="V107" s="423"/>
      <c r="W107" s="423"/>
      <c r="X107" s="423"/>
      <c r="Y107" s="42"/>
      <c r="Z107" s="42"/>
      <c r="AA107" s="67"/>
      <c r="AB107" s="71"/>
      <c r="AC107" s="71"/>
      <c r="AD107" s="71"/>
      <c r="AE107" s="97"/>
      <c r="AF107" s="58"/>
      <c r="AG107" s="58"/>
      <c r="AH107" s="9"/>
      <c r="AI107" s="9"/>
      <c r="AJ107" s="9"/>
      <c r="AK107" s="9"/>
      <c r="AL107" s="9"/>
      <c r="AM107" s="9"/>
      <c r="AN107" s="9"/>
      <c r="AO107" s="9"/>
      <c r="AP107" s="9"/>
      <c r="AQ107" s="9"/>
      <c r="AR107" s="9"/>
      <c r="AS107" s="9"/>
      <c r="AT107" s="9"/>
      <c r="AU107" s="9"/>
      <c r="AV107" s="9"/>
      <c r="AW107" s="9"/>
      <c r="AX107" s="9"/>
      <c r="AY107" s="9"/>
      <c r="AZ107" s="9"/>
      <c r="BA107" s="9"/>
      <c r="BB107" s="9"/>
      <c r="BC107" s="9"/>
      <c r="BD107" s="9"/>
      <c r="BE107" s="9"/>
      <c r="BF107" s="9"/>
      <c r="BG107" s="9"/>
      <c r="BH107" s="9"/>
      <c r="BI107" s="9"/>
      <c r="BJ107" s="9"/>
      <c r="BK107" s="9"/>
      <c r="BL107" s="9"/>
      <c r="BM107" s="9"/>
      <c r="BN107" s="9"/>
      <c r="BO107" s="9"/>
      <c r="BP107" s="9"/>
      <c r="BQ107" s="9"/>
    </row>
    <row r="108" spans="1:69" s="15" customFormat="1" ht="12.6" customHeight="1" outlineLevel="2" x14ac:dyDescent="0.15">
      <c r="A108" s="455" t="s">
        <v>42</v>
      </c>
      <c r="B108" s="456"/>
      <c r="C108" s="456"/>
      <c r="D108" s="456"/>
      <c r="E108" s="456"/>
      <c r="F108" s="456"/>
      <c r="G108" s="456"/>
      <c r="H108" s="456"/>
      <c r="I108" s="456"/>
      <c r="J108" s="456"/>
      <c r="K108" s="456"/>
      <c r="L108" s="457">
        <f>L107*P108*S108</f>
        <v>0</v>
      </c>
      <c r="M108" s="423"/>
      <c r="N108" s="423"/>
      <c r="O108" s="424"/>
      <c r="P108" s="81">
        <f>'ポイント表(Ver.3.0)'!C10</f>
        <v>0</v>
      </c>
      <c r="Q108" s="67" t="s">
        <v>4</v>
      </c>
      <c r="R108" s="71" t="s">
        <v>2</v>
      </c>
      <c r="S108" s="71">
        <f>'試験経費算定表(Ver.3.0)'!Q112</f>
        <v>0</v>
      </c>
      <c r="T108" s="67" t="s">
        <v>116</v>
      </c>
      <c r="U108" s="454" t="s">
        <v>100</v>
      </c>
      <c r="V108" s="454"/>
      <c r="W108" s="454"/>
      <c r="X108" s="454"/>
      <c r="Y108" s="454"/>
      <c r="Z108" s="423">
        <f>ROUNDDOWN(L108/1.1*0.1,0)</f>
        <v>0</v>
      </c>
      <c r="AA108" s="423"/>
      <c r="AB108" s="423"/>
      <c r="AC108" s="423"/>
      <c r="AD108" s="71"/>
      <c r="AE108" s="97"/>
      <c r="AF108" s="9"/>
      <c r="AG108" s="9"/>
      <c r="AH108" s="9"/>
      <c r="AI108" s="9"/>
      <c r="AJ108" s="9"/>
      <c r="AK108" s="9"/>
      <c r="AL108" s="9"/>
      <c r="AM108" s="9"/>
      <c r="AN108" s="9"/>
      <c r="AO108" s="9"/>
      <c r="AP108" s="9"/>
      <c r="AQ108" s="9"/>
      <c r="AR108" s="9"/>
      <c r="AS108" s="9"/>
      <c r="AT108" s="9"/>
      <c r="AU108" s="9"/>
      <c r="AV108" s="9"/>
      <c r="AW108" s="9"/>
      <c r="AX108" s="9"/>
      <c r="AY108" s="9"/>
      <c r="AZ108" s="9"/>
      <c r="BA108" s="9"/>
      <c r="BB108" s="9"/>
      <c r="BC108" s="9"/>
      <c r="BD108" s="9"/>
      <c r="BE108" s="9"/>
      <c r="BF108" s="9"/>
      <c r="BG108" s="9"/>
      <c r="BH108" s="9"/>
      <c r="BI108" s="9"/>
      <c r="BJ108" s="9"/>
      <c r="BK108" s="9"/>
      <c r="BL108" s="9"/>
      <c r="BM108" s="9"/>
      <c r="BN108" s="9"/>
      <c r="BO108" s="9"/>
    </row>
    <row r="109" spans="1:69" s="15" customFormat="1" ht="12.6" customHeight="1" outlineLevel="2" x14ac:dyDescent="0.15">
      <c r="A109" s="58"/>
      <c r="B109" s="58"/>
      <c r="C109" s="58"/>
      <c r="D109" s="58"/>
      <c r="E109" s="58"/>
      <c r="F109" s="58"/>
      <c r="G109" s="58"/>
      <c r="H109" s="58"/>
      <c r="I109" s="58"/>
      <c r="J109" s="58"/>
      <c r="K109" s="58"/>
      <c r="L109" s="85"/>
      <c r="M109" s="85"/>
      <c r="N109" s="85"/>
      <c r="O109" s="100"/>
      <c r="P109" s="84"/>
      <c r="Q109" s="84"/>
      <c r="R109" s="84"/>
      <c r="S109" s="84"/>
      <c r="T109" s="58"/>
      <c r="U109" s="58"/>
      <c r="Z109" s="58"/>
      <c r="AA109" s="90"/>
      <c r="AB109" s="100"/>
      <c r="AC109" s="100"/>
      <c r="AD109" s="100"/>
      <c r="AE109" s="100"/>
      <c r="AF109" s="58"/>
      <c r="AG109" s="58"/>
      <c r="AH109" s="9"/>
      <c r="AI109" s="9"/>
      <c r="AJ109" s="9"/>
      <c r="AK109" s="9"/>
      <c r="AL109" s="9"/>
      <c r="AM109" s="9"/>
      <c r="AN109" s="9"/>
      <c r="AO109" s="9"/>
      <c r="AP109" s="9"/>
      <c r="AQ109" s="9"/>
      <c r="AR109" s="9"/>
      <c r="AS109" s="9"/>
      <c r="AT109" s="9"/>
      <c r="AU109" s="9"/>
      <c r="AV109" s="9"/>
      <c r="AW109" s="9"/>
      <c r="AX109" s="9"/>
      <c r="AY109" s="9"/>
      <c r="AZ109" s="9"/>
      <c r="BA109" s="9"/>
      <c r="BB109" s="9"/>
      <c r="BC109" s="9"/>
      <c r="BD109" s="9"/>
      <c r="BE109" s="9"/>
      <c r="BF109" s="9"/>
      <c r="BG109" s="9"/>
      <c r="BH109" s="9"/>
      <c r="BI109" s="9"/>
      <c r="BJ109" s="9"/>
      <c r="BK109" s="9"/>
      <c r="BL109" s="9"/>
      <c r="BM109" s="9"/>
      <c r="BN109" s="9"/>
      <c r="BO109" s="9"/>
      <c r="BP109" s="9"/>
      <c r="BQ109" s="9"/>
    </row>
    <row r="110" spans="1:69" s="15" customFormat="1" ht="12.6" customHeight="1" outlineLevel="1" x14ac:dyDescent="0.15">
      <c r="A110" s="62" t="s">
        <v>140</v>
      </c>
      <c r="B110" s="58"/>
      <c r="C110" s="58"/>
      <c r="D110" s="58"/>
      <c r="E110" s="58"/>
      <c r="F110" s="58"/>
      <c r="G110" s="58"/>
      <c r="H110" s="58"/>
      <c r="I110" s="58"/>
      <c r="J110" s="58"/>
      <c r="K110" s="58"/>
      <c r="L110" s="85"/>
      <c r="M110" s="85"/>
      <c r="N110" s="85"/>
      <c r="O110" s="100"/>
      <c r="P110" s="84"/>
      <c r="Q110" s="84"/>
      <c r="R110" s="84"/>
      <c r="S110" s="84"/>
      <c r="T110" s="58"/>
      <c r="U110" s="58"/>
      <c r="V110" s="58"/>
      <c r="W110" s="90"/>
      <c r="X110" s="58"/>
      <c r="Y110" s="58"/>
      <c r="Z110" s="58"/>
      <c r="AA110" s="90"/>
      <c r="AB110" s="100"/>
      <c r="AC110" s="100"/>
      <c r="AD110" s="100"/>
      <c r="AE110" s="100"/>
      <c r="AF110" s="58"/>
      <c r="AG110" s="58"/>
      <c r="AH110" s="9"/>
      <c r="AI110" s="9"/>
      <c r="AJ110" s="9"/>
      <c r="AK110" s="9"/>
      <c r="AL110" s="9"/>
      <c r="AM110" s="9"/>
      <c r="AN110" s="9"/>
      <c r="AO110" s="9"/>
      <c r="AP110" s="9"/>
      <c r="AQ110" s="9"/>
      <c r="AR110" s="9"/>
      <c r="AS110" s="9"/>
      <c r="AT110" s="9"/>
      <c r="AU110" s="9"/>
      <c r="AV110" s="9"/>
      <c r="AW110" s="9"/>
      <c r="AX110" s="9"/>
      <c r="AY110" s="9"/>
      <c r="AZ110" s="9"/>
      <c r="BA110" s="9"/>
      <c r="BB110" s="9"/>
      <c r="BC110" s="9"/>
      <c r="BD110" s="9"/>
      <c r="BE110" s="9"/>
      <c r="BF110" s="9"/>
      <c r="BG110" s="9"/>
      <c r="BH110" s="9"/>
      <c r="BI110" s="9"/>
      <c r="BJ110" s="9"/>
      <c r="BK110" s="9"/>
      <c r="BL110" s="9"/>
      <c r="BM110" s="9"/>
      <c r="BN110" s="9"/>
      <c r="BO110" s="9"/>
      <c r="BP110" s="9"/>
      <c r="BQ110" s="9"/>
    </row>
    <row r="111" spans="1:69" s="15" customFormat="1" ht="12.6" customHeight="1" outlineLevel="1" x14ac:dyDescent="0.15">
      <c r="A111" s="413" t="s">
        <v>0</v>
      </c>
      <c r="B111" s="414"/>
      <c r="C111" s="414"/>
      <c r="D111" s="414"/>
      <c r="E111" s="414"/>
      <c r="F111" s="414"/>
      <c r="G111" s="414"/>
      <c r="H111" s="414"/>
      <c r="I111" s="414"/>
      <c r="J111" s="414"/>
      <c r="K111" s="414"/>
      <c r="L111" s="413" t="s">
        <v>79</v>
      </c>
      <c r="M111" s="414"/>
      <c r="N111" s="414"/>
      <c r="O111" s="415"/>
      <c r="P111" s="413" t="s">
        <v>46</v>
      </c>
      <c r="Q111" s="414"/>
      <c r="R111" s="414"/>
      <c r="S111" s="414"/>
      <c r="T111" s="414"/>
      <c r="U111" s="414"/>
      <c r="V111" s="414"/>
      <c r="W111" s="414"/>
      <c r="X111" s="414"/>
      <c r="Y111" s="414"/>
      <c r="Z111" s="414"/>
      <c r="AA111" s="414"/>
      <c r="AB111" s="414"/>
      <c r="AC111" s="414"/>
      <c r="AD111" s="414"/>
      <c r="AE111" s="415"/>
      <c r="AF111" s="58"/>
      <c r="AG111" s="58"/>
      <c r="AH111" s="9"/>
      <c r="AI111" s="9"/>
      <c r="AJ111" s="9"/>
      <c r="AK111" s="9"/>
      <c r="AL111" s="9"/>
      <c r="AM111" s="9"/>
      <c r="AN111" s="9"/>
      <c r="AO111" s="9"/>
      <c r="AP111" s="9"/>
      <c r="AQ111" s="9"/>
      <c r="AR111" s="9"/>
      <c r="AS111" s="9"/>
      <c r="AT111" s="9"/>
      <c r="AU111" s="9"/>
      <c r="AV111" s="9"/>
      <c r="AW111" s="9"/>
      <c r="AX111" s="9"/>
      <c r="AY111" s="9"/>
      <c r="AZ111" s="9"/>
      <c r="BA111" s="9"/>
      <c r="BB111" s="9"/>
      <c r="BC111" s="9"/>
      <c r="BD111" s="9"/>
      <c r="BE111" s="9"/>
      <c r="BF111" s="9"/>
      <c r="BG111" s="9"/>
      <c r="BH111" s="9"/>
      <c r="BI111" s="9"/>
      <c r="BJ111" s="9"/>
      <c r="BK111" s="9"/>
      <c r="BL111" s="9"/>
      <c r="BM111" s="9"/>
      <c r="BN111" s="9"/>
      <c r="BO111" s="9"/>
      <c r="BP111" s="9"/>
      <c r="BQ111" s="9"/>
    </row>
    <row r="112" spans="1:69" s="15" customFormat="1" ht="12.6" customHeight="1" outlineLevel="1" x14ac:dyDescent="0.15">
      <c r="A112" s="427" t="s">
        <v>81</v>
      </c>
      <c r="B112" s="96" t="s">
        <v>82</v>
      </c>
      <c r="C112" s="420" t="s">
        <v>141</v>
      </c>
      <c r="D112" s="420"/>
      <c r="E112" s="420"/>
      <c r="F112" s="420"/>
      <c r="G112" s="420"/>
      <c r="H112" s="420"/>
      <c r="I112" s="420"/>
      <c r="J112" s="420"/>
      <c r="K112" s="421"/>
      <c r="L112" s="422">
        <f>ROUNDDOWN(P112*T112*W112*110/100,0)</f>
        <v>11000</v>
      </c>
      <c r="M112" s="423"/>
      <c r="N112" s="423"/>
      <c r="O112" s="424"/>
      <c r="P112" s="425">
        <f>10000</f>
        <v>10000</v>
      </c>
      <c r="Q112" s="426"/>
      <c r="R112" s="426"/>
      <c r="S112" s="101" t="s">
        <v>2</v>
      </c>
      <c r="T112" s="71">
        <v>1</v>
      </c>
      <c r="U112" s="78" t="s">
        <v>4</v>
      </c>
      <c r="V112" s="101" t="s">
        <v>2</v>
      </c>
      <c r="W112" s="71">
        <v>1</v>
      </c>
      <c r="X112" s="78" t="s">
        <v>3</v>
      </c>
      <c r="Y112" s="71" t="str">
        <f t="shared" ref="Y112" si="8">"＋消費税相当額"</f>
        <v>＋消費税相当額</v>
      </c>
      <c r="Z112" s="67"/>
      <c r="AA112" s="67"/>
      <c r="AB112" s="67"/>
      <c r="AC112" s="71"/>
      <c r="AD112" s="71"/>
      <c r="AE112" s="3"/>
      <c r="AF112" s="9"/>
      <c r="AG112" s="9"/>
      <c r="AH112" s="9"/>
      <c r="AI112" s="9"/>
      <c r="AJ112" s="9"/>
      <c r="AK112" s="9"/>
      <c r="AL112" s="9"/>
      <c r="AM112" s="9"/>
      <c r="AN112" s="9"/>
      <c r="AO112" s="9"/>
      <c r="AP112" s="9"/>
      <c r="AQ112" s="9"/>
      <c r="AR112" s="9"/>
      <c r="AS112" s="9"/>
      <c r="AT112" s="9"/>
      <c r="AU112" s="9"/>
      <c r="AV112" s="9"/>
      <c r="AW112" s="9"/>
      <c r="AX112" s="9"/>
      <c r="AY112" s="9"/>
      <c r="AZ112" s="9"/>
      <c r="BA112" s="9"/>
      <c r="BB112" s="9"/>
      <c r="BC112" s="9"/>
      <c r="BD112" s="9"/>
      <c r="BE112" s="9"/>
      <c r="BF112" s="9"/>
      <c r="BG112" s="9"/>
      <c r="BH112" s="9"/>
      <c r="BI112" s="9"/>
      <c r="BJ112" s="9"/>
      <c r="BK112" s="9"/>
      <c r="BL112" s="9"/>
      <c r="BM112" s="9"/>
      <c r="BN112" s="9"/>
    </row>
    <row r="113" spans="1:69" s="15" customFormat="1" ht="12.6" customHeight="1" outlineLevel="1" x14ac:dyDescent="0.15">
      <c r="A113" s="427"/>
      <c r="B113" s="96" t="s">
        <v>85</v>
      </c>
      <c r="C113" s="420" t="s">
        <v>33</v>
      </c>
      <c r="D113" s="420"/>
      <c r="E113" s="420"/>
      <c r="F113" s="420"/>
      <c r="G113" s="420"/>
      <c r="H113" s="420"/>
      <c r="I113" s="420"/>
      <c r="J113" s="420"/>
      <c r="K113" s="421"/>
      <c r="L113" s="422">
        <f>ROUNDDOWN(L112*$AI$1,0)</f>
        <v>2200</v>
      </c>
      <c r="M113" s="423"/>
      <c r="N113" s="423"/>
      <c r="O113" s="424"/>
      <c r="P113" s="79" t="s">
        <v>139</v>
      </c>
      <c r="Q113" s="80"/>
      <c r="R113" s="69"/>
      <c r="S113" s="69"/>
      <c r="T113" s="70"/>
      <c r="U113" s="70"/>
      <c r="V113" s="67"/>
      <c r="W113" s="78"/>
      <c r="X113" s="67"/>
      <c r="Y113" s="67"/>
      <c r="Z113" s="67"/>
      <c r="AA113" s="67"/>
      <c r="AB113" s="71"/>
      <c r="AC113" s="71"/>
      <c r="AD113" s="71"/>
      <c r="AE113" s="97"/>
      <c r="AF113" s="58"/>
      <c r="AG113" s="58"/>
      <c r="AH113" s="9"/>
      <c r="AI113" s="9"/>
      <c r="AJ113" s="9"/>
      <c r="AK113" s="9"/>
      <c r="AL113" s="9"/>
      <c r="AM113" s="9"/>
      <c r="AN113" s="9"/>
      <c r="AO113" s="9"/>
      <c r="AP113" s="9"/>
      <c r="AQ113" s="9"/>
      <c r="AR113" s="9"/>
      <c r="AS113" s="9"/>
      <c r="AT113" s="9"/>
      <c r="AU113" s="9"/>
      <c r="AV113" s="9"/>
      <c r="AW113" s="9"/>
      <c r="AX113" s="9"/>
      <c r="AY113" s="9"/>
      <c r="AZ113" s="9"/>
      <c r="BA113" s="9"/>
      <c r="BB113" s="9"/>
      <c r="BC113" s="9"/>
      <c r="BD113" s="9"/>
      <c r="BE113" s="9"/>
      <c r="BF113" s="9"/>
      <c r="BG113" s="9"/>
      <c r="BH113" s="9"/>
      <c r="BI113" s="9"/>
      <c r="BJ113" s="9"/>
      <c r="BK113" s="9"/>
      <c r="BL113" s="9"/>
      <c r="BM113" s="9"/>
      <c r="BN113" s="9"/>
      <c r="BO113" s="9"/>
      <c r="BP113" s="9"/>
      <c r="BQ113" s="9"/>
    </row>
    <row r="114" spans="1:69" s="15" customFormat="1" ht="12.6" customHeight="1" outlineLevel="1" x14ac:dyDescent="0.15">
      <c r="A114" s="427"/>
      <c r="B114" s="71" t="s">
        <v>96</v>
      </c>
      <c r="C114" s="71"/>
      <c r="D114" s="71"/>
      <c r="E114" s="71"/>
      <c r="F114" s="71"/>
      <c r="G114" s="71"/>
      <c r="H114" s="71"/>
      <c r="I114" s="71"/>
      <c r="J114" s="71"/>
      <c r="K114" s="71"/>
      <c r="L114" s="422">
        <f>SUM(L112:O113)</f>
        <v>13200</v>
      </c>
      <c r="M114" s="423"/>
      <c r="N114" s="423"/>
      <c r="O114" s="424"/>
      <c r="P114" s="79" t="s">
        <v>135</v>
      </c>
      <c r="Q114" s="80"/>
      <c r="R114" s="69"/>
      <c r="S114" s="69"/>
      <c r="T114" s="70"/>
      <c r="U114" s="70"/>
      <c r="V114" s="67"/>
      <c r="W114" s="67"/>
      <c r="X114" s="67"/>
      <c r="Y114" s="67"/>
      <c r="Z114" s="67"/>
      <c r="AA114" s="67"/>
      <c r="AB114" s="71"/>
      <c r="AC114" s="71"/>
      <c r="AD114" s="71"/>
      <c r="AE114" s="97"/>
      <c r="AF114" s="58"/>
      <c r="AG114" s="58"/>
      <c r="AH114" s="9"/>
      <c r="AI114" s="9"/>
      <c r="AJ114" s="9"/>
      <c r="AK114" s="9"/>
      <c r="AL114" s="9"/>
      <c r="AM114" s="9"/>
      <c r="AN114" s="9"/>
      <c r="AO114" s="9"/>
      <c r="AP114" s="9"/>
      <c r="AQ114" s="9"/>
      <c r="AR114" s="9"/>
      <c r="AS114" s="9"/>
      <c r="AT114" s="9"/>
      <c r="AU114" s="9"/>
      <c r="AV114" s="9"/>
      <c r="AW114" s="9"/>
      <c r="AX114" s="9"/>
      <c r="AY114" s="9"/>
      <c r="AZ114" s="9"/>
      <c r="BA114" s="9"/>
      <c r="BB114" s="9"/>
      <c r="BC114" s="9"/>
      <c r="BD114" s="9"/>
      <c r="BE114" s="9"/>
      <c r="BF114" s="9"/>
      <c r="BG114" s="9"/>
      <c r="BH114" s="9"/>
      <c r="BI114" s="9"/>
      <c r="BJ114" s="9"/>
      <c r="BK114" s="9"/>
      <c r="BL114" s="9"/>
      <c r="BM114" s="9"/>
      <c r="BN114" s="9"/>
      <c r="BO114" s="9"/>
      <c r="BP114" s="9"/>
      <c r="BQ114" s="9"/>
    </row>
    <row r="115" spans="1:69" s="15" customFormat="1" ht="12.6" customHeight="1" outlineLevel="1" x14ac:dyDescent="0.15">
      <c r="A115" s="81" t="s">
        <v>98</v>
      </c>
      <c r="B115" s="71"/>
      <c r="C115" s="71"/>
      <c r="D115" s="71"/>
      <c r="E115" s="71"/>
      <c r="F115" s="71"/>
      <c r="G115" s="71"/>
      <c r="H115" s="71"/>
      <c r="I115" s="71"/>
      <c r="J115" s="71"/>
      <c r="K115" s="71"/>
      <c r="L115" s="422">
        <f>ROUNDDOWN(L114*$AI$2,0)</f>
        <v>3960</v>
      </c>
      <c r="M115" s="423"/>
      <c r="N115" s="423"/>
      <c r="O115" s="424"/>
      <c r="P115" s="79" t="s">
        <v>99</v>
      </c>
      <c r="Q115" s="80"/>
      <c r="R115" s="80"/>
      <c r="S115" s="69"/>
      <c r="T115" s="70"/>
      <c r="U115" s="70"/>
      <c r="V115" s="67"/>
      <c r="W115" s="67"/>
      <c r="X115" s="67"/>
      <c r="Y115" s="67"/>
      <c r="Z115" s="67"/>
      <c r="AA115" s="67"/>
      <c r="AB115" s="71"/>
      <c r="AC115" s="71"/>
      <c r="AD115" s="71"/>
      <c r="AE115" s="97"/>
      <c r="AF115" s="58"/>
      <c r="AG115" s="58"/>
      <c r="AH115" s="9"/>
      <c r="AI115" s="9"/>
      <c r="AJ115" s="9"/>
      <c r="AK115" s="9"/>
      <c r="AL115" s="9"/>
      <c r="AM115" s="9"/>
      <c r="AN115" s="9"/>
      <c r="AO115" s="9"/>
      <c r="AP115" s="9"/>
      <c r="AQ115" s="9"/>
      <c r="AR115" s="9"/>
      <c r="AS115" s="9"/>
      <c r="AT115" s="9"/>
      <c r="AU115" s="9"/>
      <c r="AV115" s="9"/>
      <c r="AW115" s="9"/>
      <c r="AX115" s="9"/>
      <c r="AY115" s="9"/>
      <c r="AZ115" s="9"/>
      <c r="BA115" s="9"/>
      <c r="BB115" s="9"/>
      <c r="BC115" s="9"/>
      <c r="BD115" s="9"/>
      <c r="BE115" s="9"/>
      <c r="BF115" s="9"/>
      <c r="BG115" s="9"/>
      <c r="BH115" s="9"/>
      <c r="BI115" s="9"/>
      <c r="BJ115" s="9"/>
      <c r="BK115" s="9"/>
      <c r="BL115" s="9"/>
      <c r="BM115" s="9"/>
      <c r="BN115" s="9"/>
      <c r="BO115" s="9"/>
      <c r="BP115" s="9"/>
      <c r="BQ115" s="9"/>
    </row>
    <row r="116" spans="1:69" s="15" customFormat="1" ht="12.6" customHeight="1" outlineLevel="1" x14ac:dyDescent="0.15">
      <c r="A116" s="81" t="s">
        <v>106</v>
      </c>
      <c r="B116" s="71"/>
      <c r="C116" s="71"/>
      <c r="D116" s="71"/>
      <c r="E116" s="71"/>
      <c r="F116" s="71"/>
      <c r="G116" s="71"/>
      <c r="H116" s="71"/>
      <c r="I116" s="71"/>
      <c r="J116" s="71"/>
      <c r="K116" s="71"/>
      <c r="L116" s="422">
        <f>SUM(L114:O115)</f>
        <v>17160</v>
      </c>
      <c r="M116" s="423"/>
      <c r="N116" s="423"/>
      <c r="O116" s="424"/>
      <c r="P116" s="81" t="s">
        <v>100</v>
      </c>
      <c r="Q116" s="71"/>
      <c r="R116" s="80"/>
      <c r="S116" s="69"/>
      <c r="T116" s="70"/>
      <c r="U116" s="423">
        <f>ROUNDDOWN(L116/1.1*0.1,0)</f>
        <v>1560</v>
      </c>
      <c r="V116" s="423"/>
      <c r="W116" s="423"/>
      <c r="X116" s="423"/>
      <c r="Y116" s="42"/>
      <c r="Z116" s="42"/>
      <c r="AA116" s="67"/>
      <c r="AB116" s="71"/>
      <c r="AC116" s="71"/>
      <c r="AD116" s="71"/>
      <c r="AE116" s="97"/>
      <c r="AF116" s="58"/>
      <c r="AG116" s="58"/>
      <c r="AH116" s="9"/>
      <c r="AI116" s="9"/>
      <c r="AJ116" s="9"/>
      <c r="AK116" s="9"/>
      <c r="AL116" s="9"/>
      <c r="AM116" s="9"/>
      <c r="AN116" s="9"/>
      <c r="AO116" s="9"/>
      <c r="AP116" s="9"/>
      <c r="AQ116" s="9"/>
      <c r="AR116" s="9"/>
      <c r="AS116" s="9"/>
      <c r="AT116" s="9"/>
      <c r="AU116" s="9"/>
      <c r="AV116" s="9"/>
      <c r="AW116" s="9"/>
      <c r="AX116" s="9"/>
      <c r="AY116" s="9"/>
      <c r="AZ116" s="9"/>
      <c r="BA116" s="9"/>
      <c r="BB116" s="9"/>
      <c r="BC116" s="9"/>
      <c r="BD116" s="9"/>
      <c r="BE116" s="9"/>
      <c r="BF116" s="9"/>
      <c r="BG116" s="9"/>
      <c r="BH116" s="9"/>
      <c r="BI116" s="9"/>
      <c r="BJ116" s="9"/>
      <c r="BK116" s="9"/>
      <c r="BL116" s="9"/>
      <c r="BM116" s="9"/>
      <c r="BN116" s="9"/>
      <c r="BO116" s="9"/>
      <c r="BP116" s="9"/>
      <c r="BQ116" s="9"/>
    </row>
    <row r="117" spans="1:69" s="15" customFormat="1" ht="12.6" customHeight="1" outlineLevel="1" x14ac:dyDescent="0.15">
      <c r="A117" s="81" t="s">
        <v>42</v>
      </c>
      <c r="B117" s="71"/>
      <c r="C117" s="71"/>
      <c r="D117" s="71"/>
      <c r="E117" s="71"/>
      <c r="F117" s="71"/>
      <c r="G117" s="71"/>
      <c r="H117" s="71"/>
      <c r="I117" s="71"/>
      <c r="J117" s="71"/>
      <c r="K117" s="71"/>
      <c r="L117" s="422">
        <f>L116*P117*S117</f>
        <v>0</v>
      </c>
      <c r="M117" s="423"/>
      <c r="N117" s="423"/>
      <c r="O117" s="424"/>
      <c r="P117" s="81">
        <f>'ポイント表(Ver.3.0)'!C10</f>
        <v>0</v>
      </c>
      <c r="Q117" s="78" t="s">
        <v>4</v>
      </c>
      <c r="R117" s="101" t="s">
        <v>2</v>
      </c>
      <c r="S117" s="71">
        <f>'ポイント表(Ver.3.0)'!C35</f>
        <v>0</v>
      </c>
      <c r="T117" s="78" t="s">
        <v>116</v>
      </c>
      <c r="U117" s="454" t="s">
        <v>100</v>
      </c>
      <c r="V117" s="454"/>
      <c r="W117" s="454"/>
      <c r="X117" s="454"/>
      <c r="Y117" s="454"/>
      <c r="Z117" s="423">
        <f>ROUNDDOWN(L117/1.1*0.1,0)</f>
        <v>0</v>
      </c>
      <c r="AA117" s="423"/>
      <c r="AB117" s="423"/>
      <c r="AC117" s="423"/>
      <c r="AD117" s="71"/>
      <c r="AE117" s="97"/>
      <c r="AF117" s="9"/>
      <c r="AG117" s="9"/>
      <c r="AH117" s="9"/>
      <c r="AI117" s="9"/>
      <c r="AJ117" s="9"/>
      <c r="AK117" s="9"/>
      <c r="AL117" s="9"/>
      <c r="AM117" s="9"/>
      <c r="AN117" s="9"/>
      <c r="AO117" s="9"/>
      <c r="AP117" s="9"/>
      <c r="AQ117" s="9"/>
      <c r="AR117" s="9"/>
      <c r="AS117" s="9"/>
      <c r="AT117" s="9"/>
      <c r="AU117" s="9"/>
      <c r="AV117" s="9"/>
      <c r="AW117" s="9"/>
      <c r="AX117" s="9"/>
      <c r="AY117" s="9"/>
      <c r="AZ117" s="9"/>
      <c r="BA117" s="9"/>
      <c r="BB117" s="9"/>
      <c r="BC117" s="9"/>
      <c r="BD117" s="9"/>
      <c r="BE117" s="9"/>
      <c r="BF117" s="9"/>
      <c r="BG117" s="9"/>
      <c r="BH117" s="9"/>
      <c r="BI117" s="9"/>
      <c r="BJ117" s="9"/>
      <c r="BK117" s="9"/>
      <c r="BL117" s="9"/>
      <c r="BM117" s="9"/>
      <c r="BN117" s="9"/>
      <c r="BO117" s="9"/>
    </row>
    <row r="118" spans="1:69" s="15" customFormat="1" ht="12.6" customHeight="1" outlineLevel="1" x14ac:dyDescent="0.15">
      <c r="A118" s="58"/>
      <c r="B118" s="58"/>
      <c r="C118" s="58"/>
      <c r="D118" s="58"/>
      <c r="E118" s="58"/>
      <c r="F118" s="58"/>
      <c r="G118" s="58"/>
      <c r="H118" s="58"/>
      <c r="I118" s="58"/>
      <c r="J118" s="58"/>
      <c r="K118" s="58"/>
      <c r="L118" s="85"/>
      <c r="M118" s="85"/>
      <c r="N118" s="85"/>
      <c r="O118" s="100"/>
      <c r="P118" s="93"/>
      <c r="Q118" s="93"/>
      <c r="R118" s="93"/>
      <c r="S118" s="93"/>
      <c r="T118" s="58"/>
      <c r="U118" s="58"/>
      <c r="Z118" s="58"/>
      <c r="AA118" s="90"/>
      <c r="AB118" s="100"/>
      <c r="AC118" s="100"/>
      <c r="AD118" s="100"/>
      <c r="AE118" s="100"/>
      <c r="AF118" s="58"/>
      <c r="AG118" s="58"/>
      <c r="AH118" s="9"/>
      <c r="AI118" s="9"/>
      <c r="AJ118" s="9"/>
      <c r="AK118" s="9"/>
      <c r="AL118" s="9"/>
      <c r="AM118" s="9"/>
      <c r="AN118" s="9"/>
      <c r="AO118" s="9"/>
      <c r="AP118" s="9"/>
      <c r="AQ118" s="9"/>
      <c r="AR118" s="9"/>
      <c r="AS118" s="9"/>
      <c r="AT118" s="9"/>
      <c r="AU118" s="9"/>
      <c r="AV118" s="9"/>
      <c r="AW118" s="9"/>
      <c r="AX118" s="9"/>
      <c r="AY118" s="9"/>
      <c r="AZ118" s="9"/>
      <c r="BA118" s="9"/>
      <c r="BB118" s="9"/>
      <c r="BC118" s="9"/>
      <c r="BD118" s="9"/>
      <c r="BE118" s="9"/>
      <c r="BF118" s="9"/>
      <c r="BG118" s="9"/>
      <c r="BH118" s="9"/>
      <c r="BI118" s="9"/>
      <c r="BJ118" s="9"/>
      <c r="BK118" s="9"/>
      <c r="BL118" s="9"/>
      <c r="BM118" s="9"/>
      <c r="BN118" s="9"/>
      <c r="BO118" s="9"/>
      <c r="BP118" s="9"/>
      <c r="BQ118" s="9"/>
    </row>
    <row r="119" spans="1:69" s="15" customFormat="1" ht="12.6" customHeight="1" x14ac:dyDescent="0.15">
      <c r="A119" s="62" t="s">
        <v>142</v>
      </c>
      <c r="B119" s="58"/>
      <c r="C119" s="58"/>
      <c r="D119" s="58"/>
      <c r="E119" s="58"/>
      <c r="F119" s="58"/>
      <c r="G119" s="58"/>
      <c r="H119" s="58"/>
      <c r="I119" s="58"/>
      <c r="J119" s="58"/>
      <c r="K119" s="58"/>
      <c r="L119" s="85"/>
      <c r="M119" s="85"/>
      <c r="N119" s="85"/>
      <c r="O119" s="100"/>
      <c r="P119" s="93"/>
      <c r="Q119" s="93"/>
      <c r="R119" s="93"/>
      <c r="S119" s="93"/>
      <c r="T119" s="58"/>
      <c r="U119" s="58"/>
      <c r="V119" s="104"/>
      <c r="W119" s="90"/>
      <c r="X119" s="58"/>
      <c r="Y119" s="58"/>
      <c r="Z119" s="58"/>
      <c r="AA119" s="90"/>
      <c r="AB119" s="100"/>
      <c r="AC119" s="100"/>
      <c r="AD119" s="100"/>
      <c r="AE119" s="100"/>
      <c r="AF119" s="58"/>
      <c r="AG119" s="58"/>
      <c r="AH119" s="9"/>
      <c r="AI119" s="9"/>
      <c r="AJ119" s="9"/>
      <c r="AK119" s="9"/>
      <c r="AL119" s="9"/>
      <c r="AM119" s="9"/>
      <c r="AN119" s="9"/>
      <c r="AO119" s="9"/>
      <c r="AP119" s="9"/>
      <c r="AQ119" s="9"/>
      <c r="AR119" s="9"/>
      <c r="AS119" s="9"/>
      <c r="AT119" s="9"/>
      <c r="AU119" s="9"/>
      <c r="AV119" s="9"/>
      <c r="AW119" s="9"/>
      <c r="AX119" s="9"/>
      <c r="AY119" s="9"/>
      <c r="AZ119" s="9"/>
      <c r="BA119" s="9"/>
      <c r="BB119" s="9"/>
      <c r="BC119" s="9"/>
      <c r="BD119" s="9"/>
      <c r="BE119" s="9"/>
      <c r="BF119" s="9"/>
      <c r="BG119" s="9"/>
      <c r="BH119" s="9"/>
      <c r="BI119" s="9"/>
      <c r="BJ119" s="9"/>
      <c r="BK119" s="9"/>
      <c r="BL119" s="9"/>
      <c r="BM119" s="9"/>
      <c r="BN119" s="9"/>
      <c r="BO119" s="9"/>
      <c r="BP119" s="9"/>
      <c r="BQ119" s="9"/>
    </row>
    <row r="120" spans="1:69" s="15" customFormat="1" ht="12.6" customHeight="1" x14ac:dyDescent="0.15">
      <c r="A120" s="413" t="s">
        <v>0</v>
      </c>
      <c r="B120" s="414"/>
      <c r="C120" s="414"/>
      <c r="D120" s="414"/>
      <c r="E120" s="414"/>
      <c r="F120" s="414"/>
      <c r="G120" s="414"/>
      <c r="H120" s="414"/>
      <c r="I120" s="414"/>
      <c r="J120" s="414"/>
      <c r="K120" s="414"/>
      <c r="L120" s="413" t="s">
        <v>79</v>
      </c>
      <c r="M120" s="414"/>
      <c r="N120" s="414"/>
      <c r="O120" s="415"/>
      <c r="P120" s="413" t="s">
        <v>46</v>
      </c>
      <c r="Q120" s="414"/>
      <c r="R120" s="414"/>
      <c r="S120" s="414"/>
      <c r="T120" s="414"/>
      <c r="U120" s="414"/>
      <c r="V120" s="414"/>
      <c r="W120" s="414"/>
      <c r="X120" s="414"/>
      <c r="Y120" s="414"/>
      <c r="Z120" s="414"/>
      <c r="AA120" s="414"/>
      <c r="AB120" s="414"/>
      <c r="AC120" s="414"/>
      <c r="AD120" s="414"/>
      <c r="AE120" s="415"/>
      <c r="AF120" s="58"/>
      <c r="AG120" s="58"/>
      <c r="AH120" s="9"/>
      <c r="AI120" s="9"/>
      <c r="AJ120" s="9"/>
      <c r="AK120" s="9"/>
      <c r="AL120" s="9"/>
      <c r="AM120" s="9"/>
      <c r="AN120" s="9"/>
      <c r="AO120" s="9"/>
      <c r="AP120" s="9"/>
      <c r="AQ120" s="9"/>
      <c r="AR120" s="9"/>
      <c r="AS120" s="9"/>
      <c r="AT120" s="9"/>
      <c r="AU120" s="9"/>
      <c r="AV120" s="9"/>
      <c r="AW120" s="9"/>
      <c r="AX120" s="9"/>
      <c r="AY120" s="9"/>
      <c r="AZ120" s="9"/>
      <c r="BA120" s="9"/>
      <c r="BB120" s="9"/>
      <c r="BC120" s="9"/>
      <c r="BD120" s="9"/>
      <c r="BE120" s="9"/>
      <c r="BF120" s="9"/>
      <c r="BG120" s="9"/>
      <c r="BH120" s="9"/>
      <c r="BI120" s="9"/>
      <c r="BJ120" s="9"/>
      <c r="BK120" s="9"/>
      <c r="BL120" s="9"/>
      <c r="BM120" s="9"/>
      <c r="BN120" s="9"/>
      <c r="BO120" s="9"/>
      <c r="BP120" s="9"/>
      <c r="BQ120" s="9"/>
    </row>
    <row r="121" spans="1:69" s="15" customFormat="1" ht="12.6" customHeight="1" x14ac:dyDescent="0.15">
      <c r="A121" s="427" t="s">
        <v>81</v>
      </c>
      <c r="B121" s="94" t="s">
        <v>82</v>
      </c>
      <c r="C121" s="428" t="s">
        <v>143</v>
      </c>
      <c r="D121" s="428"/>
      <c r="E121" s="428"/>
      <c r="F121" s="428"/>
      <c r="G121" s="428"/>
      <c r="H121" s="428"/>
      <c r="I121" s="428"/>
      <c r="J121" s="428"/>
      <c r="K121" s="429"/>
      <c r="L121" s="430">
        <f>ROUNDDOWN(P121*T121*W121*110/100,0)</f>
        <v>16500</v>
      </c>
      <c r="M121" s="431"/>
      <c r="N121" s="431"/>
      <c r="O121" s="432"/>
      <c r="P121" s="433">
        <v>15000</v>
      </c>
      <c r="Q121" s="434"/>
      <c r="R121" s="434"/>
      <c r="S121" s="103" t="s">
        <v>2</v>
      </c>
      <c r="T121" s="76">
        <v>1</v>
      </c>
      <c r="U121" s="87" t="s">
        <v>4</v>
      </c>
      <c r="V121" s="103" t="s">
        <v>2</v>
      </c>
      <c r="W121" s="76">
        <v>1</v>
      </c>
      <c r="X121" s="87" t="s">
        <v>144</v>
      </c>
      <c r="Y121" s="76" t="str">
        <f>"＋消費税相当額"</f>
        <v>＋消費税相当額</v>
      </c>
      <c r="Z121" s="76"/>
      <c r="AA121" s="76"/>
      <c r="AB121" s="76"/>
      <c r="AC121" s="76"/>
      <c r="AD121" s="76"/>
      <c r="AE121" s="91"/>
      <c r="AF121" s="9"/>
      <c r="AG121" s="9"/>
      <c r="AH121" s="9"/>
      <c r="AI121" s="9"/>
      <c r="AJ121" s="9"/>
      <c r="AK121" s="9"/>
      <c r="AL121" s="9"/>
      <c r="AM121" s="9"/>
      <c r="AN121" s="9"/>
      <c r="AO121" s="9"/>
      <c r="AP121" s="9"/>
      <c r="AQ121" s="9"/>
      <c r="AR121" s="9"/>
      <c r="AS121" s="9"/>
      <c r="AT121" s="9"/>
      <c r="AU121" s="9"/>
      <c r="AV121" s="9"/>
      <c r="AW121" s="9"/>
      <c r="AX121" s="9"/>
      <c r="AY121" s="9"/>
      <c r="AZ121" s="9"/>
      <c r="BA121" s="9"/>
      <c r="BB121" s="9"/>
      <c r="BC121" s="9"/>
      <c r="BD121" s="9"/>
      <c r="BE121" s="9"/>
      <c r="BF121" s="9"/>
      <c r="BG121" s="9"/>
      <c r="BH121" s="9"/>
      <c r="BI121" s="9"/>
      <c r="BJ121" s="9"/>
      <c r="BK121" s="9"/>
      <c r="BL121" s="9"/>
      <c r="BM121" s="9"/>
      <c r="BN121" s="9"/>
    </row>
    <row r="122" spans="1:69" s="15" customFormat="1" ht="12.6" customHeight="1" x14ac:dyDescent="0.15">
      <c r="A122" s="427"/>
      <c r="B122" s="96" t="s">
        <v>85</v>
      </c>
      <c r="C122" s="420" t="s">
        <v>145</v>
      </c>
      <c r="D122" s="420"/>
      <c r="E122" s="420"/>
      <c r="F122" s="420"/>
      <c r="G122" s="420"/>
      <c r="H122" s="420"/>
      <c r="I122" s="420"/>
      <c r="J122" s="420"/>
      <c r="K122" s="421"/>
      <c r="L122" s="422">
        <f>ROUNDDOWN(P122*T122*W122*110/100,0)</f>
        <v>0</v>
      </c>
      <c r="M122" s="423"/>
      <c r="N122" s="423"/>
      <c r="O122" s="424"/>
      <c r="P122" s="425">
        <f>IF($AC$4="院内CRC",15000,0)</f>
        <v>0</v>
      </c>
      <c r="Q122" s="426"/>
      <c r="R122" s="426"/>
      <c r="S122" s="101" t="s">
        <v>2</v>
      </c>
      <c r="T122" s="71">
        <v>1</v>
      </c>
      <c r="U122" s="78" t="s">
        <v>4</v>
      </c>
      <c r="V122" s="101" t="s">
        <v>2</v>
      </c>
      <c r="W122" s="71">
        <v>1</v>
      </c>
      <c r="X122" s="78" t="s">
        <v>144</v>
      </c>
      <c r="Y122" s="71" t="str">
        <f t="shared" ref="Y122" si="9">"＋消費税相当額"</f>
        <v>＋消費税相当額</v>
      </c>
      <c r="Z122" s="71"/>
      <c r="AA122" s="71"/>
      <c r="AB122" s="71"/>
      <c r="AC122" s="71"/>
      <c r="AD122" s="71"/>
      <c r="AE122" s="3"/>
      <c r="AF122" s="9"/>
      <c r="AG122" s="9"/>
      <c r="AH122" s="9"/>
      <c r="AI122" s="9"/>
      <c r="AJ122" s="9"/>
      <c r="AK122" s="9"/>
      <c r="AL122" s="9"/>
      <c r="AM122" s="9"/>
      <c r="AN122" s="9"/>
      <c r="AO122" s="9"/>
      <c r="AP122" s="9"/>
      <c r="AQ122" s="9"/>
      <c r="AR122" s="9"/>
      <c r="AS122" s="9"/>
      <c r="AT122" s="9"/>
      <c r="AU122" s="9"/>
      <c r="AV122" s="9"/>
      <c r="AW122" s="9"/>
      <c r="AX122" s="9"/>
      <c r="AY122" s="9"/>
      <c r="AZ122" s="9"/>
      <c r="BA122" s="9"/>
      <c r="BB122" s="9"/>
      <c r="BC122" s="9"/>
      <c r="BD122" s="9"/>
      <c r="BE122" s="9"/>
      <c r="BF122" s="9"/>
      <c r="BG122" s="9"/>
      <c r="BH122" s="9"/>
      <c r="BI122" s="9"/>
      <c r="BJ122" s="9"/>
      <c r="BK122" s="9"/>
      <c r="BL122" s="9"/>
      <c r="BM122" s="9"/>
      <c r="BN122" s="9"/>
    </row>
    <row r="123" spans="1:69" s="15" customFormat="1" ht="12.6" customHeight="1" x14ac:dyDescent="0.15">
      <c r="A123" s="427"/>
      <c r="B123" s="96" t="s">
        <v>87</v>
      </c>
      <c r="C123" s="420" t="s">
        <v>33</v>
      </c>
      <c r="D123" s="420"/>
      <c r="E123" s="420"/>
      <c r="F123" s="420"/>
      <c r="G123" s="420"/>
      <c r="H123" s="420"/>
      <c r="I123" s="420"/>
      <c r="J123" s="420"/>
      <c r="K123" s="421"/>
      <c r="L123" s="422">
        <f>ROUNDDOWN(SUM(L121:O122)*$AI$1,0)</f>
        <v>3300</v>
      </c>
      <c r="M123" s="423"/>
      <c r="N123" s="423"/>
      <c r="O123" s="424"/>
      <c r="P123" s="79" t="s">
        <v>113</v>
      </c>
      <c r="Q123" s="80"/>
      <c r="R123" s="69"/>
      <c r="S123" s="69"/>
      <c r="T123" s="70"/>
      <c r="U123" s="70"/>
      <c r="V123" s="67"/>
      <c r="W123" s="78"/>
      <c r="X123" s="67"/>
      <c r="Y123" s="67"/>
      <c r="Z123" s="67"/>
      <c r="AA123" s="67"/>
      <c r="AB123" s="71"/>
      <c r="AC123" s="71"/>
      <c r="AD123" s="86"/>
      <c r="AE123" s="68"/>
      <c r="AF123" s="58"/>
      <c r="AG123" s="58"/>
      <c r="AH123" s="9"/>
      <c r="AI123" s="9"/>
      <c r="AJ123" s="9"/>
      <c r="AK123" s="9"/>
      <c r="AL123" s="9"/>
      <c r="AM123" s="9"/>
      <c r="AN123" s="9"/>
      <c r="AO123" s="9"/>
      <c r="AP123" s="9"/>
      <c r="AQ123" s="9"/>
      <c r="AR123" s="9"/>
      <c r="AS123" s="9"/>
      <c r="AT123" s="9"/>
      <c r="AU123" s="9"/>
      <c r="AV123" s="9"/>
      <c r="AW123" s="9"/>
      <c r="AX123" s="9"/>
      <c r="AY123" s="9"/>
      <c r="AZ123" s="9"/>
      <c r="BA123" s="9"/>
      <c r="BB123" s="9"/>
      <c r="BC123" s="9"/>
      <c r="BD123" s="9"/>
      <c r="BE123" s="9"/>
      <c r="BF123" s="9"/>
      <c r="BG123" s="9"/>
      <c r="BH123" s="9"/>
      <c r="BI123" s="9"/>
      <c r="BJ123" s="9"/>
      <c r="BK123" s="9"/>
      <c r="BL123" s="9"/>
      <c r="BM123" s="9"/>
      <c r="BN123" s="9"/>
      <c r="BO123" s="9"/>
      <c r="BP123" s="9"/>
      <c r="BQ123" s="9"/>
    </row>
    <row r="124" spans="1:69" s="15" customFormat="1" ht="12.6" customHeight="1" x14ac:dyDescent="0.15">
      <c r="A124" s="427"/>
      <c r="B124" s="71" t="s">
        <v>96</v>
      </c>
      <c r="C124" s="71"/>
      <c r="D124" s="71"/>
      <c r="E124" s="71"/>
      <c r="F124" s="71"/>
      <c r="G124" s="71"/>
      <c r="H124" s="71"/>
      <c r="I124" s="71"/>
      <c r="J124" s="71"/>
      <c r="K124" s="71"/>
      <c r="L124" s="422">
        <f>SUM(L121:O123)</f>
        <v>19800</v>
      </c>
      <c r="M124" s="423"/>
      <c r="N124" s="423"/>
      <c r="O124" s="424"/>
      <c r="P124" s="79" t="s">
        <v>114</v>
      </c>
      <c r="Q124" s="80"/>
      <c r="R124" s="69"/>
      <c r="S124" s="69"/>
      <c r="T124" s="70"/>
      <c r="U124" s="70"/>
      <c r="V124" s="67"/>
      <c r="W124" s="67"/>
      <c r="X124" s="67"/>
      <c r="Y124" s="67"/>
      <c r="Z124" s="67"/>
      <c r="AA124" s="67"/>
      <c r="AB124" s="71"/>
      <c r="AC124" s="71"/>
      <c r="AD124" s="71"/>
      <c r="AE124" s="68"/>
      <c r="AF124" s="58"/>
      <c r="AG124" s="58"/>
      <c r="AH124" s="9"/>
      <c r="AI124" s="9"/>
      <c r="AJ124" s="9"/>
      <c r="AK124" s="9"/>
      <c r="AL124" s="9"/>
      <c r="AM124" s="9"/>
      <c r="AN124" s="9"/>
      <c r="AO124" s="9"/>
      <c r="AP124" s="9"/>
      <c r="AQ124" s="9"/>
      <c r="AR124" s="9"/>
      <c r="AS124" s="9"/>
      <c r="AT124" s="9"/>
      <c r="AU124" s="9"/>
      <c r="AV124" s="9"/>
      <c r="AW124" s="9"/>
      <c r="AX124" s="9"/>
      <c r="AY124" s="9"/>
      <c r="AZ124" s="9"/>
      <c r="BA124" s="9"/>
      <c r="BB124" s="9"/>
      <c r="BC124" s="9"/>
      <c r="BD124" s="9"/>
      <c r="BE124" s="9"/>
      <c r="BF124" s="9"/>
      <c r="BG124" s="9"/>
      <c r="BH124" s="9"/>
      <c r="BI124" s="9"/>
      <c r="BJ124" s="9"/>
      <c r="BK124" s="9"/>
      <c r="BL124" s="9"/>
      <c r="BM124" s="9"/>
      <c r="BN124" s="9"/>
      <c r="BO124" s="9"/>
      <c r="BP124" s="9"/>
      <c r="BQ124" s="9"/>
    </row>
    <row r="125" spans="1:69" s="15" customFormat="1" ht="12.6" customHeight="1" x14ac:dyDescent="0.15">
      <c r="A125" s="81" t="s">
        <v>98</v>
      </c>
      <c r="B125" s="71"/>
      <c r="C125" s="71"/>
      <c r="D125" s="71"/>
      <c r="E125" s="71"/>
      <c r="F125" s="71"/>
      <c r="G125" s="71"/>
      <c r="H125" s="71"/>
      <c r="I125" s="71"/>
      <c r="J125" s="71"/>
      <c r="K125" s="71"/>
      <c r="L125" s="422">
        <f>ROUNDDOWN(L124*$AI$2,0)</f>
        <v>5940</v>
      </c>
      <c r="M125" s="423"/>
      <c r="N125" s="423"/>
      <c r="O125" s="424"/>
      <c r="P125" s="79" t="s">
        <v>99</v>
      </c>
      <c r="Q125" s="80"/>
      <c r="R125" s="80"/>
      <c r="S125" s="69"/>
      <c r="T125" s="70"/>
      <c r="U125" s="70"/>
      <c r="V125" s="67"/>
      <c r="W125" s="67"/>
      <c r="X125" s="67"/>
      <c r="Y125" s="67"/>
      <c r="Z125" s="67"/>
      <c r="AA125" s="67"/>
      <c r="AB125" s="71"/>
      <c r="AC125" s="71"/>
      <c r="AD125" s="71"/>
      <c r="AE125" s="68"/>
      <c r="AF125" s="58"/>
      <c r="AG125" s="58"/>
      <c r="AH125" s="9"/>
      <c r="AI125" s="9"/>
      <c r="AJ125" s="9"/>
      <c r="AK125" s="9"/>
      <c r="AL125" s="9"/>
      <c r="AM125" s="9"/>
      <c r="AN125" s="9"/>
      <c r="AO125" s="9"/>
      <c r="AP125" s="9"/>
      <c r="AQ125" s="9"/>
      <c r="AR125" s="9"/>
      <c r="AS125" s="9"/>
      <c r="AT125" s="9"/>
      <c r="AU125" s="9"/>
      <c r="AV125" s="9"/>
      <c r="AW125" s="9"/>
      <c r="AX125" s="9"/>
      <c r="AY125" s="9"/>
      <c r="AZ125" s="9"/>
      <c r="BA125" s="9"/>
      <c r="BB125" s="9"/>
      <c r="BC125" s="9"/>
      <c r="BD125" s="9"/>
      <c r="BE125" s="9"/>
      <c r="BF125" s="9"/>
      <c r="BG125" s="9"/>
      <c r="BH125" s="9"/>
      <c r="BI125" s="9"/>
      <c r="BJ125" s="9"/>
      <c r="BK125" s="9"/>
      <c r="BL125" s="9"/>
      <c r="BM125" s="9"/>
      <c r="BN125" s="9"/>
      <c r="BO125" s="9"/>
      <c r="BP125" s="9"/>
      <c r="BQ125" s="9"/>
    </row>
    <row r="126" spans="1:69" s="15" customFormat="1" ht="12.6" customHeight="1" x14ac:dyDescent="0.15">
      <c r="A126" s="81" t="s">
        <v>42</v>
      </c>
      <c r="B126" s="71"/>
      <c r="C126" s="71"/>
      <c r="D126" s="71"/>
      <c r="E126" s="71"/>
      <c r="F126" s="71"/>
      <c r="G126" s="71"/>
      <c r="H126" s="71"/>
      <c r="I126" s="71"/>
      <c r="J126" s="71"/>
      <c r="K126" s="71"/>
      <c r="L126" s="422">
        <f>SUM(L124:O125)</f>
        <v>25740</v>
      </c>
      <c r="M126" s="423"/>
      <c r="N126" s="423"/>
      <c r="O126" s="424"/>
      <c r="P126" s="81" t="s">
        <v>100</v>
      </c>
      <c r="Q126" s="71"/>
      <c r="R126" s="80"/>
      <c r="S126" s="69"/>
      <c r="T126" s="70"/>
      <c r="U126" s="423">
        <f>ROUNDDOWN(L126/1.1*0.1,0)</f>
        <v>2340</v>
      </c>
      <c r="V126" s="423"/>
      <c r="W126" s="423"/>
      <c r="X126" s="423"/>
      <c r="Y126" s="42"/>
      <c r="Z126" s="42"/>
      <c r="AA126" s="67"/>
      <c r="AB126" s="71"/>
      <c r="AC126" s="71"/>
      <c r="AD126" s="71"/>
      <c r="AE126" s="68"/>
      <c r="AF126" s="58"/>
      <c r="AG126" s="58"/>
      <c r="AH126" s="9"/>
      <c r="AI126" s="9"/>
      <c r="AJ126" s="9"/>
      <c r="AK126" s="9"/>
      <c r="AL126" s="9"/>
      <c r="AM126" s="9"/>
      <c r="AN126" s="9"/>
      <c r="AO126" s="9"/>
      <c r="AP126" s="9"/>
      <c r="AQ126" s="9"/>
      <c r="AR126" s="9"/>
      <c r="AS126" s="9"/>
      <c r="AT126" s="9"/>
      <c r="AU126" s="9"/>
      <c r="AV126" s="9"/>
      <c r="AW126" s="9"/>
      <c r="AX126" s="9"/>
      <c r="AY126" s="9"/>
      <c r="AZ126" s="9"/>
      <c r="BA126" s="9"/>
      <c r="BB126" s="9"/>
      <c r="BC126" s="9"/>
      <c r="BD126" s="9"/>
      <c r="BE126" s="9"/>
      <c r="BF126" s="9"/>
      <c r="BG126" s="9"/>
      <c r="BH126" s="9"/>
      <c r="BI126" s="9"/>
      <c r="BJ126" s="9"/>
      <c r="BK126" s="9"/>
      <c r="BL126" s="9"/>
      <c r="BM126" s="9"/>
      <c r="BN126" s="9"/>
      <c r="BO126" s="9"/>
      <c r="BP126" s="9"/>
      <c r="BQ126" s="9"/>
    </row>
    <row r="127" spans="1:69" s="15" customFormat="1" ht="12.6" customHeight="1" x14ac:dyDescent="0.15">
      <c r="A127" s="58"/>
      <c r="B127" s="58"/>
      <c r="C127" s="58"/>
      <c r="D127" s="58"/>
      <c r="E127" s="58"/>
      <c r="F127" s="58"/>
      <c r="G127" s="58"/>
      <c r="H127" s="58"/>
      <c r="I127" s="58"/>
      <c r="J127" s="58"/>
      <c r="K127" s="58"/>
      <c r="L127" s="85"/>
      <c r="M127" s="85"/>
      <c r="N127" s="85"/>
      <c r="O127" s="100"/>
      <c r="P127" s="93"/>
      <c r="Q127" s="93"/>
      <c r="R127" s="93"/>
      <c r="S127" s="93"/>
      <c r="T127" s="58"/>
      <c r="Y127" s="58"/>
      <c r="Z127" s="58"/>
      <c r="AA127" s="90"/>
      <c r="AB127" s="100"/>
      <c r="AC127" s="100"/>
      <c r="AD127" s="100"/>
      <c r="AE127" s="100"/>
      <c r="AF127" s="58"/>
      <c r="AG127" s="58"/>
      <c r="AH127" s="9"/>
      <c r="AI127" s="9"/>
      <c r="AJ127" s="9"/>
      <c r="AK127" s="9"/>
      <c r="AL127" s="9"/>
      <c r="AM127" s="9"/>
      <c r="AN127" s="9"/>
      <c r="AO127" s="9"/>
      <c r="AP127" s="9"/>
      <c r="AQ127" s="9"/>
      <c r="AR127" s="9"/>
      <c r="AS127" s="9"/>
      <c r="AT127" s="9"/>
      <c r="AU127" s="9"/>
      <c r="AV127" s="9"/>
      <c r="AW127" s="9"/>
      <c r="AX127" s="9"/>
      <c r="AY127" s="9"/>
      <c r="AZ127" s="9"/>
      <c r="BA127" s="9"/>
      <c r="BB127" s="9"/>
      <c r="BC127" s="9"/>
      <c r="BD127" s="9"/>
      <c r="BE127" s="9"/>
      <c r="BF127" s="9"/>
      <c r="BG127" s="9"/>
      <c r="BH127" s="9"/>
      <c r="BI127" s="9"/>
      <c r="BJ127" s="9"/>
      <c r="BK127" s="9"/>
      <c r="BL127" s="9"/>
      <c r="BM127" s="9"/>
      <c r="BN127" s="9"/>
      <c r="BO127" s="9"/>
      <c r="BP127" s="9"/>
      <c r="BQ127" s="9"/>
    </row>
    <row r="128" spans="1:69" s="15" customFormat="1" ht="12.6" customHeight="1" x14ac:dyDescent="0.15">
      <c r="A128" s="62" t="s">
        <v>146</v>
      </c>
      <c r="B128" s="58"/>
      <c r="C128" s="58"/>
      <c r="D128" s="58"/>
      <c r="E128" s="58"/>
      <c r="F128" s="58"/>
      <c r="G128" s="58"/>
      <c r="H128" s="58"/>
      <c r="I128" s="58"/>
      <c r="J128" s="58"/>
      <c r="K128" s="58"/>
      <c r="L128" s="85"/>
      <c r="M128" s="85"/>
      <c r="N128" s="85"/>
      <c r="O128" s="100"/>
      <c r="P128" s="93"/>
      <c r="Q128" s="93"/>
      <c r="R128" s="93"/>
      <c r="S128" s="93"/>
      <c r="T128" s="58"/>
      <c r="U128" s="58"/>
      <c r="V128" s="58"/>
      <c r="W128" s="90"/>
      <c r="X128" s="58"/>
      <c r="Y128" s="58"/>
      <c r="Z128" s="58"/>
      <c r="AA128" s="90"/>
      <c r="AB128" s="100"/>
      <c r="AC128" s="100"/>
      <c r="AD128" s="100"/>
      <c r="AE128" s="100"/>
      <c r="AF128" s="58"/>
      <c r="AG128" s="58"/>
      <c r="AH128" s="9"/>
      <c r="AI128" s="9"/>
      <c r="AJ128" s="9"/>
      <c r="AK128" s="9"/>
      <c r="AL128" s="9"/>
      <c r="AM128" s="9"/>
      <c r="AN128" s="9"/>
      <c r="AO128" s="9"/>
      <c r="AP128" s="9"/>
      <c r="AQ128" s="9"/>
      <c r="AR128" s="9"/>
      <c r="AS128" s="9"/>
      <c r="AT128" s="9"/>
      <c r="AU128" s="9"/>
      <c r="AV128" s="9"/>
      <c r="AW128" s="9"/>
      <c r="AX128" s="9"/>
      <c r="AY128" s="9"/>
      <c r="AZ128" s="9"/>
      <c r="BA128" s="9"/>
      <c r="BB128" s="9"/>
      <c r="BC128" s="9"/>
      <c r="BD128" s="9"/>
      <c r="BE128" s="9"/>
      <c r="BF128" s="9"/>
      <c r="BG128" s="9"/>
      <c r="BH128" s="9"/>
      <c r="BI128" s="9"/>
      <c r="BJ128" s="9"/>
      <c r="BK128" s="9"/>
      <c r="BL128" s="9"/>
      <c r="BM128" s="9"/>
      <c r="BN128" s="9"/>
      <c r="BO128" s="9"/>
      <c r="BP128" s="9"/>
      <c r="BQ128" s="9"/>
    </row>
    <row r="129" spans="1:69" s="15" customFormat="1" ht="12.6" customHeight="1" x14ac:dyDescent="0.15">
      <c r="A129" s="413" t="s">
        <v>0</v>
      </c>
      <c r="B129" s="414"/>
      <c r="C129" s="414"/>
      <c r="D129" s="414"/>
      <c r="E129" s="414"/>
      <c r="F129" s="414"/>
      <c r="G129" s="414"/>
      <c r="H129" s="414"/>
      <c r="I129" s="414"/>
      <c r="J129" s="414"/>
      <c r="K129" s="414"/>
      <c r="L129" s="413" t="s">
        <v>79</v>
      </c>
      <c r="M129" s="414"/>
      <c r="N129" s="414"/>
      <c r="O129" s="415"/>
      <c r="P129" s="413" t="s">
        <v>46</v>
      </c>
      <c r="Q129" s="414"/>
      <c r="R129" s="414"/>
      <c r="S129" s="414"/>
      <c r="T129" s="414"/>
      <c r="U129" s="414"/>
      <c r="V129" s="414"/>
      <c r="W129" s="414"/>
      <c r="X129" s="414"/>
      <c r="Y129" s="414"/>
      <c r="Z129" s="414"/>
      <c r="AA129" s="414"/>
      <c r="AB129" s="414"/>
      <c r="AC129" s="414"/>
      <c r="AD129" s="414"/>
      <c r="AE129" s="415"/>
      <c r="AF129" s="58"/>
      <c r="AG129" s="58"/>
      <c r="AH129" s="9"/>
      <c r="AI129" s="9"/>
      <c r="AJ129" s="9"/>
      <c r="AK129" s="9"/>
      <c r="AL129" s="9"/>
      <c r="AM129" s="9"/>
      <c r="AN129" s="9"/>
      <c r="AO129" s="9"/>
      <c r="AP129" s="9"/>
      <c r="AQ129" s="9"/>
      <c r="AR129" s="9"/>
      <c r="AS129" s="9"/>
      <c r="AT129" s="9"/>
      <c r="AU129" s="9"/>
      <c r="AV129" s="9"/>
      <c r="AW129" s="9"/>
      <c r="AX129" s="9"/>
      <c r="AY129" s="9"/>
      <c r="AZ129" s="9"/>
      <c r="BA129" s="9"/>
      <c r="BB129" s="9"/>
      <c r="BC129" s="9"/>
      <c r="BD129" s="9"/>
      <c r="BE129" s="9"/>
      <c r="BF129" s="9"/>
      <c r="BG129" s="9"/>
      <c r="BH129" s="9"/>
      <c r="BI129" s="9"/>
      <c r="BJ129" s="9"/>
      <c r="BK129" s="9"/>
      <c r="BL129" s="9"/>
      <c r="BM129" s="9"/>
      <c r="BN129" s="9"/>
      <c r="BO129" s="9"/>
      <c r="BP129" s="9"/>
      <c r="BQ129" s="9"/>
    </row>
    <row r="130" spans="1:69" s="15" customFormat="1" ht="12.6" customHeight="1" x14ac:dyDescent="0.15">
      <c r="A130" s="427" t="s">
        <v>81</v>
      </c>
      <c r="B130" s="96" t="s">
        <v>82</v>
      </c>
      <c r="C130" s="420" t="s">
        <v>147</v>
      </c>
      <c r="D130" s="420"/>
      <c r="E130" s="420"/>
      <c r="F130" s="420"/>
      <c r="G130" s="420"/>
      <c r="H130" s="420"/>
      <c r="I130" s="420"/>
      <c r="J130" s="420"/>
      <c r="K130" s="421"/>
      <c r="L130" s="422">
        <f>ROUNDDOWN(P130*T130*W130*110/100,0)</f>
        <v>7700</v>
      </c>
      <c r="M130" s="423"/>
      <c r="N130" s="423"/>
      <c r="O130" s="424"/>
      <c r="P130" s="425">
        <v>7000</v>
      </c>
      <c r="Q130" s="426"/>
      <c r="R130" s="426"/>
      <c r="S130" s="101" t="s">
        <v>2</v>
      </c>
      <c r="T130" s="71">
        <v>1</v>
      </c>
      <c r="U130" s="78" t="s">
        <v>4</v>
      </c>
      <c r="V130" s="101" t="s">
        <v>2</v>
      </c>
      <c r="W130" s="71">
        <f>$W$112</f>
        <v>1</v>
      </c>
      <c r="X130" s="78" t="s">
        <v>3</v>
      </c>
      <c r="Y130" s="71" t="str">
        <f>"＋消費税相当額"</f>
        <v>＋消費税相当額</v>
      </c>
      <c r="Z130" s="71"/>
      <c r="AA130" s="71"/>
      <c r="AB130" s="71"/>
      <c r="AC130" s="71"/>
      <c r="AD130" s="71"/>
      <c r="AE130" s="3"/>
      <c r="AF130" s="9"/>
      <c r="AG130" s="9"/>
      <c r="AH130" s="9"/>
      <c r="AI130" s="9"/>
      <c r="AJ130" s="9"/>
      <c r="AK130" s="9"/>
      <c r="AL130" s="9"/>
      <c r="AM130" s="9"/>
      <c r="AN130" s="9"/>
      <c r="AO130" s="9"/>
      <c r="AP130" s="9"/>
      <c r="AQ130" s="9"/>
      <c r="AR130" s="9"/>
      <c r="AS130" s="9"/>
      <c r="AT130" s="9"/>
      <c r="AU130" s="9"/>
      <c r="AV130" s="9"/>
      <c r="AW130" s="9"/>
      <c r="AX130" s="9"/>
      <c r="AY130" s="9"/>
      <c r="AZ130" s="9"/>
      <c r="BA130" s="9"/>
      <c r="BB130" s="9"/>
      <c r="BC130" s="9"/>
      <c r="BD130" s="9"/>
      <c r="BE130" s="9"/>
      <c r="BF130" s="9"/>
      <c r="BG130" s="9"/>
      <c r="BH130" s="9"/>
      <c r="BI130" s="9"/>
      <c r="BJ130" s="9"/>
      <c r="BK130" s="9"/>
      <c r="BL130" s="9"/>
      <c r="BM130" s="9"/>
      <c r="BN130" s="9"/>
    </row>
    <row r="131" spans="1:69" s="15" customFormat="1" ht="12.6" customHeight="1" x14ac:dyDescent="0.15">
      <c r="A131" s="427"/>
      <c r="B131" s="96" t="s">
        <v>85</v>
      </c>
      <c r="C131" s="420" t="s">
        <v>33</v>
      </c>
      <c r="D131" s="420"/>
      <c r="E131" s="420"/>
      <c r="F131" s="420"/>
      <c r="G131" s="420"/>
      <c r="H131" s="420"/>
      <c r="I131" s="420"/>
      <c r="J131" s="420"/>
      <c r="K131" s="421"/>
      <c r="L131" s="422">
        <f>ROUNDDOWN(L130*$AI$1,0)</f>
        <v>1540</v>
      </c>
      <c r="M131" s="423"/>
      <c r="N131" s="423"/>
      <c r="O131" s="424"/>
      <c r="P131" s="79" t="s">
        <v>139</v>
      </c>
      <c r="Q131" s="80"/>
      <c r="R131" s="69"/>
      <c r="S131" s="69"/>
      <c r="T131" s="70"/>
      <c r="U131" s="70"/>
      <c r="V131" s="67"/>
      <c r="W131" s="78"/>
      <c r="X131" s="67"/>
      <c r="Y131" s="67"/>
      <c r="Z131" s="67"/>
      <c r="AA131" s="67"/>
      <c r="AB131" s="71"/>
      <c r="AC131" s="71"/>
      <c r="AD131" s="71"/>
      <c r="AE131" s="97"/>
      <c r="AF131" s="58"/>
      <c r="AG131" s="58"/>
      <c r="AH131" s="9"/>
      <c r="AI131" s="9"/>
      <c r="AJ131" s="9"/>
      <c r="AK131" s="9"/>
      <c r="AL131" s="9"/>
      <c r="AM131" s="9"/>
      <c r="AN131" s="9"/>
      <c r="AO131" s="9"/>
      <c r="AP131" s="9"/>
      <c r="AQ131" s="9"/>
      <c r="AR131" s="9"/>
      <c r="AS131" s="9"/>
      <c r="AT131" s="9"/>
      <c r="AU131" s="9"/>
      <c r="AV131" s="9"/>
      <c r="AW131" s="9"/>
      <c r="AX131" s="9"/>
      <c r="AY131" s="9"/>
      <c r="AZ131" s="9"/>
      <c r="BA131" s="9"/>
      <c r="BB131" s="9"/>
      <c r="BC131" s="9"/>
      <c r="BD131" s="9"/>
      <c r="BE131" s="9"/>
      <c r="BF131" s="9"/>
      <c r="BG131" s="9"/>
      <c r="BH131" s="9"/>
      <c r="BI131" s="9"/>
      <c r="BJ131" s="9"/>
      <c r="BK131" s="9"/>
      <c r="BL131" s="9"/>
      <c r="BM131" s="9"/>
      <c r="BN131" s="9"/>
      <c r="BO131" s="9"/>
      <c r="BP131" s="9"/>
      <c r="BQ131" s="9"/>
    </row>
    <row r="132" spans="1:69" ht="12.6" customHeight="1" x14ac:dyDescent="0.15">
      <c r="A132" s="427"/>
      <c r="B132" s="71" t="s">
        <v>96</v>
      </c>
      <c r="C132" s="71"/>
      <c r="D132" s="71"/>
      <c r="E132" s="71"/>
      <c r="F132" s="71"/>
      <c r="G132" s="71"/>
      <c r="H132" s="71"/>
      <c r="I132" s="71"/>
      <c r="J132" s="71"/>
      <c r="K132" s="71"/>
      <c r="L132" s="422">
        <f>SUM(L130:O131)</f>
        <v>9240</v>
      </c>
      <c r="M132" s="423"/>
      <c r="N132" s="423"/>
      <c r="O132" s="424"/>
      <c r="P132" s="79" t="s">
        <v>135</v>
      </c>
      <c r="Q132" s="80"/>
      <c r="R132" s="69"/>
      <c r="S132" s="69"/>
      <c r="T132" s="70"/>
      <c r="U132" s="70"/>
      <c r="V132" s="67"/>
      <c r="W132" s="67"/>
      <c r="X132" s="67"/>
      <c r="Y132" s="67"/>
      <c r="Z132" s="67"/>
      <c r="AA132" s="67"/>
      <c r="AB132" s="71"/>
      <c r="AC132" s="71"/>
      <c r="AD132" s="71"/>
      <c r="AE132" s="97"/>
      <c r="AF132" s="58"/>
      <c r="AG132" s="58"/>
      <c r="AH132" s="9"/>
      <c r="AI132" s="9"/>
      <c r="AJ132" s="9"/>
    </row>
    <row r="133" spans="1:69" s="15" customFormat="1" ht="12.6" customHeight="1" x14ac:dyDescent="0.15">
      <c r="A133" s="81" t="s">
        <v>98</v>
      </c>
      <c r="B133" s="71"/>
      <c r="C133" s="71"/>
      <c r="D133" s="71"/>
      <c r="E133" s="71"/>
      <c r="F133" s="71"/>
      <c r="G133" s="71"/>
      <c r="H133" s="71"/>
      <c r="I133" s="71"/>
      <c r="J133" s="71"/>
      <c r="K133" s="71"/>
      <c r="L133" s="422">
        <f>ROUNDDOWN(L132*$AI$2,0)</f>
        <v>2772</v>
      </c>
      <c r="M133" s="423"/>
      <c r="N133" s="423"/>
      <c r="O133" s="424"/>
      <c r="P133" s="79" t="s">
        <v>99</v>
      </c>
      <c r="Q133" s="80"/>
      <c r="R133" s="80"/>
      <c r="S133" s="69"/>
      <c r="T133" s="70"/>
      <c r="U133" s="70"/>
      <c r="V133" s="67"/>
      <c r="W133" s="67"/>
      <c r="X133" s="67"/>
      <c r="Y133" s="67"/>
      <c r="Z133" s="67"/>
      <c r="AA133" s="67"/>
      <c r="AB133" s="71"/>
      <c r="AC133" s="71"/>
      <c r="AD133" s="71"/>
      <c r="AE133" s="97"/>
      <c r="AF133" s="58"/>
      <c r="AG133" s="58"/>
      <c r="AH133" s="9"/>
      <c r="AI133" s="9"/>
      <c r="AJ133" s="9"/>
      <c r="AK133" s="9"/>
      <c r="AL133" s="9"/>
      <c r="AM133" s="9"/>
      <c r="AN133" s="9"/>
      <c r="AO133" s="9"/>
      <c r="AP133" s="9"/>
      <c r="AQ133" s="9"/>
      <c r="AR133" s="9"/>
      <c r="AS133" s="9"/>
      <c r="AT133" s="9"/>
      <c r="AU133" s="9"/>
      <c r="AV133" s="9"/>
      <c r="AW133" s="9"/>
      <c r="AX133" s="9"/>
      <c r="AY133" s="9"/>
      <c r="AZ133" s="9"/>
      <c r="BA133" s="9"/>
      <c r="BB133" s="9"/>
      <c r="BC133" s="9"/>
      <c r="BD133" s="9"/>
      <c r="BE133" s="9"/>
      <c r="BF133" s="9"/>
      <c r="BG133" s="9"/>
      <c r="BH133" s="9"/>
      <c r="BI133" s="9"/>
      <c r="BJ133" s="9"/>
      <c r="BK133" s="9"/>
      <c r="BL133" s="9"/>
      <c r="BM133" s="9"/>
      <c r="BN133" s="9"/>
      <c r="BO133" s="9"/>
      <c r="BP133" s="9"/>
      <c r="BQ133" s="9"/>
    </row>
    <row r="134" spans="1:69" s="15" customFormat="1" ht="12.6" customHeight="1" x14ac:dyDescent="0.15">
      <c r="A134" s="81" t="s">
        <v>106</v>
      </c>
      <c r="B134" s="71"/>
      <c r="C134" s="71"/>
      <c r="D134" s="71"/>
      <c r="E134" s="71"/>
      <c r="F134" s="71"/>
      <c r="G134" s="71"/>
      <c r="H134" s="71"/>
      <c r="I134" s="71"/>
      <c r="J134" s="71"/>
      <c r="K134" s="71"/>
      <c r="L134" s="422">
        <f>SUM(L132:O133)</f>
        <v>12012</v>
      </c>
      <c r="M134" s="423"/>
      <c r="N134" s="423"/>
      <c r="O134" s="424"/>
      <c r="P134" s="81" t="s">
        <v>100</v>
      </c>
      <c r="Q134" s="71"/>
      <c r="R134" s="80"/>
      <c r="S134" s="69"/>
      <c r="T134" s="70"/>
      <c r="U134" s="423">
        <f>ROUNDDOWN(L134/1.1*0.1,0)</f>
        <v>1092</v>
      </c>
      <c r="V134" s="423"/>
      <c r="W134" s="423"/>
      <c r="X134" s="423"/>
      <c r="Y134" s="42"/>
      <c r="Z134" s="42"/>
      <c r="AA134" s="67"/>
      <c r="AB134" s="71"/>
      <c r="AC134" s="71"/>
      <c r="AD134" s="71"/>
      <c r="AE134" s="97"/>
      <c r="AF134" s="58"/>
      <c r="AG134" s="58"/>
      <c r="AH134" s="9"/>
      <c r="AI134" s="9"/>
      <c r="AJ134" s="9"/>
      <c r="AK134" s="9"/>
      <c r="AL134" s="9"/>
      <c r="AM134" s="9"/>
      <c r="AN134" s="9"/>
      <c r="AO134" s="9"/>
      <c r="AP134" s="9"/>
      <c r="AQ134" s="9"/>
      <c r="AR134" s="9"/>
      <c r="AS134" s="9"/>
      <c r="AT134" s="9"/>
      <c r="AU134" s="9"/>
      <c r="AV134" s="9"/>
      <c r="AW134" s="9"/>
      <c r="AX134" s="9"/>
      <c r="AY134" s="9"/>
      <c r="AZ134" s="9"/>
      <c r="BA134" s="9"/>
      <c r="BB134" s="9"/>
      <c r="BC134" s="9"/>
      <c r="BD134" s="9"/>
      <c r="BE134" s="9"/>
      <c r="BF134" s="9"/>
      <c r="BG134" s="9"/>
      <c r="BH134" s="9"/>
      <c r="BI134" s="9"/>
      <c r="BJ134" s="9"/>
      <c r="BK134" s="9"/>
      <c r="BL134" s="9"/>
      <c r="BM134" s="9"/>
      <c r="BN134" s="9"/>
      <c r="BO134" s="9"/>
      <c r="BP134" s="9"/>
      <c r="BQ134" s="9"/>
    </row>
    <row r="135" spans="1:69" s="15" customFormat="1" ht="12.6" customHeight="1" x14ac:dyDescent="0.15">
      <c r="A135" s="81" t="s">
        <v>42</v>
      </c>
      <c r="B135" s="71"/>
      <c r="C135" s="71"/>
      <c r="D135" s="71"/>
      <c r="E135" s="71"/>
      <c r="F135" s="71"/>
      <c r="G135" s="71"/>
      <c r="H135" s="71"/>
      <c r="I135" s="71"/>
      <c r="J135" s="71"/>
      <c r="K135" s="71"/>
      <c r="L135" s="422">
        <f>L134*P135*S135</f>
        <v>0</v>
      </c>
      <c r="M135" s="423"/>
      <c r="N135" s="423"/>
      <c r="O135" s="424"/>
      <c r="P135" s="81">
        <f>'ポイント表(Ver.3.0)'!C10</f>
        <v>0</v>
      </c>
      <c r="Q135" s="78" t="s">
        <v>4</v>
      </c>
      <c r="R135" s="101" t="s">
        <v>2</v>
      </c>
      <c r="S135" s="71">
        <f>'ポイント表(Ver.3.0)'!C36</f>
        <v>0</v>
      </c>
      <c r="T135" s="78" t="s">
        <v>116</v>
      </c>
      <c r="U135" s="454" t="s">
        <v>100</v>
      </c>
      <c r="V135" s="454"/>
      <c r="W135" s="454"/>
      <c r="X135" s="454"/>
      <c r="Y135" s="454"/>
      <c r="Z135" s="423">
        <f>ROUNDDOWN(L135/1.1*0.1,0)</f>
        <v>0</v>
      </c>
      <c r="AA135" s="423"/>
      <c r="AB135" s="423"/>
      <c r="AC135" s="423"/>
      <c r="AD135" s="71"/>
      <c r="AE135" s="97"/>
      <c r="AF135" s="9"/>
      <c r="AG135" s="9"/>
      <c r="AH135" s="9"/>
      <c r="AI135" s="9"/>
      <c r="AJ135" s="9"/>
      <c r="AK135" s="9"/>
      <c r="AL135" s="9"/>
      <c r="AM135" s="9"/>
      <c r="AN135" s="9"/>
      <c r="AO135" s="9"/>
      <c r="AP135" s="9"/>
      <c r="AQ135" s="9"/>
      <c r="AR135" s="9"/>
      <c r="AS135" s="9"/>
      <c r="AT135" s="9"/>
      <c r="AU135" s="9"/>
      <c r="AV135" s="9"/>
      <c r="AW135" s="9"/>
      <c r="AX135" s="9"/>
      <c r="AY135" s="9"/>
      <c r="AZ135" s="9"/>
      <c r="BA135" s="9"/>
      <c r="BB135" s="9"/>
      <c r="BC135" s="9"/>
      <c r="BD135" s="9"/>
      <c r="BE135" s="9"/>
      <c r="BF135" s="9"/>
      <c r="BG135" s="9"/>
      <c r="BH135" s="9"/>
      <c r="BI135" s="9"/>
      <c r="BJ135" s="9"/>
      <c r="BK135" s="9"/>
      <c r="BL135" s="9"/>
      <c r="BM135" s="9"/>
      <c r="BN135" s="9"/>
      <c r="BO135" s="9"/>
    </row>
    <row r="136" spans="1:69" s="15" customFormat="1" ht="12.6" customHeight="1" x14ac:dyDescent="0.15">
      <c r="A136" s="58"/>
      <c r="B136" s="58"/>
      <c r="C136" s="58"/>
      <c r="D136" s="58"/>
      <c r="E136" s="58"/>
      <c r="F136" s="58"/>
      <c r="G136" s="58"/>
      <c r="H136" s="58"/>
      <c r="I136" s="58"/>
      <c r="J136" s="58"/>
      <c r="K136" s="58"/>
      <c r="L136" s="85"/>
      <c r="M136" s="85"/>
      <c r="N136" s="85"/>
      <c r="O136" s="92"/>
      <c r="P136" s="92"/>
      <c r="Q136" s="92"/>
      <c r="R136" s="92"/>
      <c r="S136" s="58"/>
      <c r="T136" s="58"/>
      <c r="U136" s="58"/>
      <c r="Z136" s="63"/>
      <c r="AA136" s="85"/>
      <c r="AB136" s="100"/>
      <c r="AC136" s="100"/>
      <c r="AD136" s="100"/>
      <c r="AE136" s="100"/>
      <c r="AF136" s="58"/>
      <c r="AG136" s="58"/>
      <c r="AH136" s="9"/>
      <c r="AI136" s="9"/>
      <c r="AJ136" s="9"/>
      <c r="AK136" s="9"/>
      <c r="AL136" s="9"/>
      <c r="AM136" s="9"/>
      <c r="AN136" s="9"/>
      <c r="AO136" s="9"/>
      <c r="AP136" s="9"/>
      <c r="AQ136" s="9"/>
      <c r="AR136" s="9"/>
      <c r="AS136" s="9"/>
      <c r="AT136" s="9"/>
      <c r="AU136" s="9"/>
      <c r="AV136" s="9"/>
      <c r="AW136" s="9"/>
      <c r="AX136" s="9"/>
      <c r="AY136" s="9"/>
      <c r="AZ136" s="9"/>
      <c r="BA136" s="9"/>
      <c r="BB136" s="9"/>
      <c r="BC136" s="9"/>
      <c r="BD136" s="9"/>
      <c r="BE136" s="9"/>
      <c r="BF136" s="9"/>
      <c r="BG136" s="9"/>
      <c r="BH136" s="9"/>
      <c r="BI136" s="9"/>
      <c r="BJ136" s="9"/>
      <c r="BK136" s="9"/>
      <c r="BL136" s="9"/>
      <c r="BM136" s="9"/>
      <c r="BN136" s="9"/>
      <c r="BO136" s="9"/>
      <c r="BP136" s="9"/>
      <c r="BQ136" s="9"/>
    </row>
    <row r="137" spans="1:69" s="15" customFormat="1" ht="12.6" customHeight="1" x14ac:dyDescent="0.15">
      <c r="A137" s="62" t="s">
        <v>148</v>
      </c>
      <c r="B137" s="58"/>
      <c r="C137" s="58"/>
      <c r="D137" s="58"/>
      <c r="E137" s="58"/>
      <c r="F137" s="58"/>
      <c r="G137" s="58"/>
      <c r="H137" s="58"/>
      <c r="I137" s="58"/>
      <c r="J137" s="58"/>
      <c r="K137" s="58"/>
      <c r="L137" s="93"/>
      <c r="M137" s="93"/>
      <c r="N137" s="93"/>
      <c r="O137" s="100"/>
      <c r="P137" s="93"/>
      <c r="Q137" s="93"/>
      <c r="R137" s="93"/>
      <c r="S137" s="93"/>
      <c r="T137" s="58"/>
      <c r="U137" s="58"/>
      <c r="V137" s="93"/>
      <c r="W137" s="93"/>
      <c r="X137" s="58"/>
      <c r="Y137" s="58"/>
      <c r="Z137" s="93"/>
      <c r="AA137" s="93"/>
      <c r="AB137" s="100"/>
      <c r="AC137" s="100"/>
      <c r="AD137" s="100"/>
      <c r="AE137" s="100"/>
      <c r="AF137" s="58"/>
      <c r="AG137" s="58"/>
      <c r="AH137" s="9"/>
      <c r="AI137" s="9"/>
      <c r="AJ137" s="9"/>
      <c r="AK137" s="9"/>
      <c r="AL137" s="9"/>
      <c r="AM137" s="9"/>
      <c r="AN137" s="9"/>
      <c r="AO137" s="9"/>
      <c r="AP137" s="9"/>
      <c r="AQ137" s="9"/>
      <c r="AR137" s="9"/>
      <c r="AS137" s="9"/>
      <c r="AT137" s="9"/>
      <c r="AU137" s="9"/>
      <c r="AV137" s="9"/>
      <c r="AW137" s="9"/>
      <c r="AX137" s="9"/>
      <c r="AY137" s="9"/>
      <c r="AZ137" s="9"/>
      <c r="BA137" s="9"/>
      <c r="BB137" s="9"/>
      <c r="BC137" s="9"/>
      <c r="BD137" s="9"/>
      <c r="BE137" s="9"/>
      <c r="BF137" s="9"/>
      <c r="BG137" s="9"/>
      <c r="BH137" s="9"/>
      <c r="BI137" s="9"/>
      <c r="BJ137" s="9"/>
      <c r="BK137" s="9"/>
      <c r="BL137" s="9"/>
      <c r="BM137" s="9"/>
      <c r="BN137" s="9"/>
      <c r="BO137" s="9"/>
      <c r="BP137" s="9"/>
      <c r="BQ137" s="9"/>
    </row>
    <row r="138" spans="1:69" s="15" customFormat="1" ht="12.6" customHeight="1" x14ac:dyDescent="0.15">
      <c r="A138" s="413" t="s">
        <v>0</v>
      </c>
      <c r="B138" s="414"/>
      <c r="C138" s="414"/>
      <c r="D138" s="414"/>
      <c r="E138" s="414"/>
      <c r="F138" s="414"/>
      <c r="G138" s="414"/>
      <c r="H138" s="414"/>
      <c r="I138" s="414"/>
      <c r="J138" s="414"/>
      <c r="K138" s="414"/>
      <c r="L138" s="413" t="s">
        <v>79</v>
      </c>
      <c r="M138" s="414"/>
      <c r="N138" s="414"/>
      <c r="O138" s="415"/>
      <c r="P138" s="413" t="s">
        <v>46</v>
      </c>
      <c r="Q138" s="414"/>
      <c r="R138" s="414"/>
      <c r="S138" s="414"/>
      <c r="T138" s="414"/>
      <c r="U138" s="414"/>
      <c r="V138" s="414"/>
      <c r="W138" s="414"/>
      <c r="X138" s="414"/>
      <c r="Y138" s="414"/>
      <c r="Z138" s="414"/>
      <c r="AA138" s="414"/>
      <c r="AB138" s="414"/>
      <c r="AC138" s="414"/>
      <c r="AD138" s="414"/>
      <c r="AE138" s="415"/>
      <c r="AF138" s="58"/>
      <c r="AG138" s="58"/>
      <c r="AH138" s="9"/>
      <c r="AI138" s="9"/>
      <c r="AJ138" s="9"/>
      <c r="AK138" s="9"/>
      <c r="AL138" s="9"/>
      <c r="AM138" s="9"/>
      <c r="AN138" s="9"/>
      <c r="AO138" s="9"/>
      <c r="AP138" s="9"/>
      <c r="AQ138" s="9"/>
      <c r="AR138" s="9"/>
      <c r="AS138" s="9"/>
      <c r="AT138" s="9"/>
      <c r="AU138" s="9"/>
      <c r="AV138" s="9"/>
      <c r="AW138" s="9"/>
      <c r="AX138" s="9"/>
      <c r="AY138" s="9"/>
      <c r="AZ138" s="9"/>
      <c r="BA138" s="9"/>
      <c r="BB138" s="9"/>
      <c r="BC138" s="9"/>
      <c r="BD138" s="9"/>
      <c r="BE138" s="9"/>
      <c r="BF138" s="9"/>
      <c r="BG138" s="9"/>
      <c r="BH138" s="9"/>
      <c r="BI138" s="9"/>
      <c r="BJ138" s="9"/>
      <c r="BK138" s="9"/>
      <c r="BL138" s="9"/>
      <c r="BM138" s="9"/>
      <c r="BN138" s="9"/>
      <c r="BO138" s="9"/>
      <c r="BP138" s="9"/>
      <c r="BQ138" s="9"/>
    </row>
    <row r="139" spans="1:69" s="15" customFormat="1" ht="12.6" customHeight="1" x14ac:dyDescent="0.15">
      <c r="A139" s="427" t="s">
        <v>81</v>
      </c>
      <c r="B139" s="94" t="s">
        <v>82</v>
      </c>
      <c r="C139" s="428" t="s">
        <v>149</v>
      </c>
      <c r="D139" s="428"/>
      <c r="E139" s="428"/>
      <c r="F139" s="428"/>
      <c r="G139" s="428"/>
      <c r="H139" s="428"/>
      <c r="I139" s="428"/>
      <c r="J139" s="428"/>
      <c r="K139" s="429"/>
      <c r="L139" s="430">
        <f>ROUNDDOWN(P139*T139*110/100,0)</f>
        <v>16500</v>
      </c>
      <c r="M139" s="431"/>
      <c r="N139" s="431"/>
      <c r="O139" s="432"/>
      <c r="P139" s="433">
        <v>15000</v>
      </c>
      <c r="Q139" s="434"/>
      <c r="R139" s="434"/>
      <c r="S139" s="103" t="s">
        <v>2</v>
      </c>
      <c r="T139" s="76">
        <f>$W$112</f>
        <v>1</v>
      </c>
      <c r="U139" s="87" t="s">
        <v>3</v>
      </c>
      <c r="V139" s="76" t="str">
        <f t="shared" ref="V139:V140" si="10">"＋消費税相当額"</f>
        <v>＋消費税相当額</v>
      </c>
      <c r="W139" s="76"/>
      <c r="X139" s="76"/>
      <c r="Y139" s="76"/>
      <c r="Z139" s="105"/>
      <c r="AA139" s="105"/>
      <c r="AB139" s="105"/>
      <c r="AC139" s="105"/>
      <c r="AD139" s="76"/>
      <c r="AE139" s="95"/>
      <c r="AF139" s="9"/>
      <c r="AG139" s="9"/>
      <c r="AH139" s="9"/>
      <c r="AI139" s="9"/>
      <c r="AJ139" s="9"/>
      <c r="AK139" s="9"/>
      <c r="AL139" s="9"/>
      <c r="AM139" s="9"/>
      <c r="AN139" s="9"/>
      <c r="AO139" s="9"/>
      <c r="AP139" s="9"/>
      <c r="AQ139" s="9"/>
      <c r="AR139" s="9"/>
      <c r="AS139" s="9"/>
      <c r="AT139" s="9"/>
      <c r="AU139" s="9"/>
      <c r="AV139" s="9"/>
      <c r="AW139" s="9"/>
      <c r="AX139" s="9"/>
      <c r="AY139" s="9"/>
      <c r="AZ139" s="9"/>
      <c r="BA139" s="9"/>
      <c r="BB139" s="9"/>
      <c r="BC139" s="9"/>
      <c r="BD139" s="9"/>
      <c r="BE139" s="9"/>
      <c r="BF139" s="9"/>
      <c r="BG139" s="9"/>
      <c r="BH139" s="9"/>
      <c r="BI139" s="9"/>
      <c r="BJ139" s="9"/>
      <c r="BK139" s="9"/>
      <c r="BL139" s="9"/>
      <c r="BM139" s="9"/>
      <c r="BN139" s="9"/>
      <c r="BO139" s="9"/>
    </row>
    <row r="140" spans="1:69" s="15" customFormat="1" ht="12.6" customHeight="1" x14ac:dyDescent="0.15">
      <c r="A140" s="427"/>
      <c r="B140" s="96" t="s">
        <v>85</v>
      </c>
      <c r="C140" s="420" t="s">
        <v>150</v>
      </c>
      <c r="D140" s="420"/>
      <c r="E140" s="420"/>
      <c r="F140" s="420"/>
      <c r="G140" s="420"/>
      <c r="H140" s="420"/>
      <c r="I140" s="420"/>
      <c r="J140" s="420"/>
      <c r="K140" s="421"/>
      <c r="L140" s="422">
        <f>ROUNDDOWN(P140*T140*110/100,0)</f>
        <v>8250</v>
      </c>
      <c r="M140" s="423"/>
      <c r="N140" s="423"/>
      <c r="O140" s="424"/>
      <c r="P140" s="425">
        <f>IF($AC$4="院内CRC",15000,7500)</f>
        <v>7500</v>
      </c>
      <c r="Q140" s="426"/>
      <c r="R140" s="426"/>
      <c r="S140" s="101" t="s">
        <v>2</v>
      </c>
      <c r="T140" s="71">
        <f>$W$112</f>
        <v>1</v>
      </c>
      <c r="U140" s="78" t="s">
        <v>3</v>
      </c>
      <c r="V140" s="71" t="str">
        <f t="shared" si="10"/>
        <v>＋消費税相当額</v>
      </c>
      <c r="W140" s="71"/>
      <c r="X140" s="71"/>
      <c r="Y140" s="71"/>
      <c r="Z140" s="106"/>
      <c r="AA140" s="106"/>
      <c r="AB140" s="106"/>
      <c r="AC140" s="106"/>
      <c r="AD140" s="71"/>
      <c r="AE140" s="97"/>
      <c r="AF140" s="9"/>
      <c r="AG140" s="9"/>
      <c r="AH140" s="9"/>
      <c r="AI140" s="9"/>
      <c r="AJ140" s="9"/>
      <c r="AK140" s="9"/>
      <c r="AL140" s="9"/>
      <c r="AM140" s="9"/>
      <c r="AN140" s="9"/>
      <c r="AO140" s="9"/>
      <c r="AP140" s="9"/>
      <c r="AQ140" s="9"/>
      <c r="AR140" s="9"/>
      <c r="AS140" s="9"/>
      <c r="AT140" s="9"/>
      <c r="AU140" s="9"/>
      <c r="AV140" s="9"/>
      <c r="AW140" s="9"/>
      <c r="AX140" s="9"/>
      <c r="AY140" s="9"/>
      <c r="AZ140" s="9"/>
      <c r="BA140" s="9"/>
      <c r="BB140" s="9"/>
      <c r="BC140" s="9"/>
      <c r="BD140" s="9"/>
      <c r="BE140" s="9"/>
      <c r="BF140" s="9"/>
      <c r="BG140" s="9"/>
      <c r="BH140" s="9"/>
      <c r="BI140" s="9"/>
      <c r="BJ140" s="9"/>
      <c r="BK140" s="9"/>
      <c r="BL140" s="9"/>
      <c r="BM140" s="9"/>
      <c r="BN140" s="9"/>
      <c r="BO140" s="9"/>
    </row>
    <row r="141" spans="1:69" s="15" customFormat="1" ht="12.6" customHeight="1" x14ac:dyDescent="0.15">
      <c r="A141" s="427"/>
      <c r="B141" s="96" t="s">
        <v>87</v>
      </c>
      <c r="C141" s="420" t="s">
        <v>33</v>
      </c>
      <c r="D141" s="420"/>
      <c r="E141" s="420"/>
      <c r="F141" s="420"/>
      <c r="G141" s="420"/>
      <c r="H141" s="420"/>
      <c r="I141" s="420"/>
      <c r="J141" s="420"/>
      <c r="K141" s="421"/>
      <c r="L141" s="422">
        <f>ROUNDDOWN(SUM(L139:O140)*$AI$1,0)</f>
        <v>4950</v>
      </c>
      <c r="M141" s="423"/>
      <c r="N141" s="423"/>
      <c r="O141" s="424"/>
      <c r="P141" s="79" t="s">
        <v>113</v>
      </c>
      <c r="Q141" s="80"/>
      <c r="R141" s="69"/>
      <c r="S141" s="69"/>
      <c r="T141" s="70"/>
      <c r="U141" s="70"/>
      <c r="V141" s="67"/>
      <c r="W141" s="78"/>
      <c r="X141" s="67"/>
      <c r="Y141" s="67"/>
      <c r="Z141" s="67"/>
      <c r="AA141" s="67"/>
      <c r="AB141" s="71"/>
      <c r="AC141" s="71"/>
      <c r="AD141" s="86"/>
      <c r="AE141" s="68"/>
      <c r="AF141" s="58"/>
      <c r="AG141" s="58"/>
      <c r="AH141" s="9"/>
      <c r="AI141" s="9"/>
      <c r="AJ141" s="9"/>
      <c r="AK141" s="9"/>
      <c r="AL141" s="9"/>
      <c r="AM141" s="9"/>
      <c r="AN141" s="9"/>
      <c r="AO141" s="9"/>
      <c r="AP141" s="9"/>
      <c r="AQ141" s="9"/>
      <c r="AR141" s="9"/>
      <c r="AS141" s="9"/>
      <c r="AT141" s="9"/>
      <c r="AU141" s="9"/>
      <c r="AV141" s="9"/>
      <c r="AW141" s="9"/>
      <c r="AX141" s="9"/>
      <c r="AY141" s="9"/>
      <c r="AZ141" s="9"/>
      <c r="BA141" s="9"/>
      <c r="BB141" s="9"/>
      <c r="BC141" s="9"/>
      <c r="BD141" s="9"/>
      <c r="BE141" s="9"/>
      <c r="BF141" s="9"/>
      <c r="BG141" s="9"/>
      <c r="BH141" s="9"/>
      <c r="BI141" s="9"/>
      <c r="BJ141" s="9"/>
      <c r="BK141" s="9"/>
      <c r="BL141" s="9"/>
      <c r="BM141" s="9"/>
      <c r="BN141" s="9"/>
      <c r="BO141" s="9"/>
      <c r="BP141" s="9"/>
      <c r="BQ141" s="9"/>
    </row>
    <row r="142" spans="1:69" s="15" customFormat="1" ht="12.6" customHeight="1" x14ac:dyDescent="0.15">
      <c r="A142" s="427"/>
      <c r="B142" s="71" t="s">
        <v>96</v>
      </c>
      <c r="C142" s="71"/>
      <c r="D142" s="71"/>
      <c r="E142" s="71"/>
      <c r="F142" s="71"/>
      <c r="G142" s="71"/>
      <c r="H142" s="71"/>
      <c r="I142" s="71"/>
      <c r="J142" s="71"/>
      <c r="K142" s="71"/>
      <c r="L142" s="422">
        <f>SUM(L139:O141)</f>
        <v>29700</v>
      </c>
      <c r="M142" s="423"/>
      <c r="N142" s="423"/>
      <c r="O142" s="424"/>
      <c r="P142" s="79" t="s">
        <v>114</v>
      </c>
      <c r="Q142" s="80"/>
      <c r="R142" s="69"/>
      <c r="S142" s="69"/>
      <c r="T142" s="70"/>
      <c r="U142" s="70"/>
      <c r="V142" s="67"/>
      <c r="W142" s="67"/>
      <c r="X142" s="67"/>
      <c r="Y142" s="67"/>
      <c r="Z142" s="67"/>
      <c r="AA142" s="67"/>
      <c r="AB142" s="71"/>
      <c r="AC142" s="71"/>
      <c r="AD142" s="71"/>
      <c r="AE142" s="68"/>
      <c r="AF142" s="58"/>
      <c r="AG142" s="58"/>
      <c r="AH142" s="9"/>
      <c r="AI142" s="9"/>
      <c r="AJ142" s="9"/>
      <c r="AK142" s="9"/>
      <c r="AL142" s="9"/>
      <c r="AM142" s="9"/>
      <c r="AN142" s="9"/>
      <c r="AO142" s="9"/>
      <c r="AP142" s="9"/>
      <c r="AQ142" s="9"/>
      <c r="AR142" s="9"/>
      <c r="AS142" s="9"/>
      <c r="AT142" s="9"/>
      <c r="AU142" s="9"/>
      <c r="AV142" s="9"/>
      <c r="AW142" s="9"/>
      <c r="AX142" s="9"/>
      <c r="AY142" s="9"/>
      <c r="AZ142" s="9"/>
      <c r="BA142" s="9"/>
      <c r="BB142" s="9"/>
      <c r="BC142" s="9"/>
      <c r="BD142" s="9"/>
      <c r="BE142" s="9"/>
      <c r="BF142" s="9"/>
      <c r="BG142" s="9"/>
      <c r="BH142" s="9"/>
      <c r="BI142" s="9"/>
      <c r="BJ142" s="9"/>
      <c r="BK142" s="9"/>
      <c r="BL142" s="9"/>
      <c r="BM142" s="9"/>
      <c r="BN142" s="9"/>
      <c r="BO142" s="9"/>
      <c r="BP142" s="9"/>
      <c r="BQ142" s="9"/>
    </row>
    <row r="143" spans="1:69" s="15" customFormat="1" ht="12.6" customHeight="1" x14ac:dyDescent="0.15">
      <c r="A143" s="81" t="s">
        <v>98</v>
      </c>
      <c r="B143" s="71"/>
      <c r="C143" s="71"/>
      <c r="D143" s="71"/>
      <c r="E143" s="71"/>
      <c r="F143" s="71"/>
      <c r="G143" s="71"/>
      <c r="H143" s="71"/>
      <c r="I143" s="71"/>
      <c r="J143" s="71"/>
      <c r="K143" s="71"/>
      <c r="L143" s="422">
        <f>ROUNDDOWN(L142*$AI$2,0)</f>
        <v>8910</v>
      </c>
      <c r="M143" s="423"/>
      <c r="N143" s="423"/>
      <c r="O143" s="424"/>
      <c r="P143" s="79" t="s">
        <v>99</v>
      </c>
      <c r="Q143" s="80"/>
      <c r="R143" s="80"/>
      <c r="S143" s="69"/>
      <c r="T143" s="70"/>
      <c r="U143" s="70"/>
      <c r="V143" s="67"/>
      <c r="W143" s="67"/>
      <c r="X143" s="67"/>
      <c r="Y143" s="67"/>
      <c r="Z143" s="67"/>
      <c r="AA143" s="67"/>
      <c r="AB143" s="71"/>
      <c r="AC143" s="71"/>
      <c r="AD143" s="71"/>
      <c r="AE143" s="68"/>
      <c r="AF143" s="58"/>
      <c r="AG143" s="58"/>
      <c r="AH143" s="9"/>
      <c r="AI143" s="9"/>
      <c r="AJ143" s="9"/>
      <c r="AK143" s="9"/>
      <c r="AL143" s="9"/>
      <c r="AM143" s="9"/>
      <c r="AN143" s="9"/>
      <c r="AO143" s="9"/>
      <c r="AP143" s="9"/>
      <c r="AQ143" s="9"/>
      <c r="AR143" s="9"/>
      <c r="AS143" s="9"/>
      <c r="AT143" s="9"/>
      <c r="AU143" s="9"/>
      <c r="AV143" s="9"/>
      <c r="AW143" s="9"/>
      <c r="AX143" s="9"/>
      <c r="AY143" s="9"/>
      <c r="AZ143" s="9"/>
      <c r="BA143" s="9"/>
      <c r="BB143" s="9"/>
      <c r="BC143" s="9"/>
      <c r="BD143" s="9"/>
      <c r="BE143" s="9"/>
      <c r="BF143" s="9"/>
      <c r="BG143" s="9"/>
      <c r="BH143" s="9"/>
      <c r="BI143" s="9"/>
      <c r="BJ143" s="9"/>
      <c r="BK143" s="9"/>
      <c r="BL143" s="9"/>
      <c r="BM143" s="9"/>
      <c r="BN143" s="9"/>
      <c r="BO143" s="9"/>
      <c r="BP143" s="9"/>
      <c r="BQ143" s="9"/>
    </row>
    <row r="144" spans="1:69" s="15" customFormat="1" ht="12.6" customHeight="1" x14ac:dyDescent="0.15">
      <c r="A144" s="81" t="s">
        <v>42</v>
      </c>
      <c r="B144" s="71"/>
      <c r="C144" s="71"/>
      <c r="D144" s="71"/>
      <c r="E144" s="71"/>
      <c r="F144" s="71"/>
      <c r="G144" s="71"/>
      <c r="H144" s="71"/>
      <c r="I144" s="71"/>
      <c r="J144" s="71"/>
      <c r="K144" s="71"/>
      <c r="L144" s="422">
        <f>SUM(L142:O143)</f>
        <v>38610</v>
      </c>
      <c r="M144" s="423"/>
      <c r="N144" s="423"/>
      <c r="O144" s="424"/>
      <c r="P144" s="81" t="s">
        <v>100</v>
      </c>
      <c r="Q144" s="71"/>
      <c r="R144" s="80"/>
      <c r="S144" s="69"/>
      <c r="T144" s="70"/>
      <c r="U144" s="423">
        <f>ROUNDDOWN(L144/1.1*0.1,0)</f>
        <v>3510</v>
      </c>
      <c r="V144" s="423"/>
      <c r="W144" s="423"/>
      <c r="X144" s="423"/>
      <c r="Y144" s="42"/>
      <c r="Z144" s="42"/>
      <c r="AA144" s="67"/>
      <c r="AB144" s="71"/>
      <c r="AC144" s="71"/>
      <c r="AD144" s="71"/>
      <c r="AE144" s="68"/>
      <c r="AF144" s="58"/>
      <c r="AG144" s="58"/>
      <c r="AH144" s="9"/>
      <c r="AI144" s="9"/>
      <c r="AJ144" s="9"/>
      <c r="AK144" s="9"/>
      <c r="AL144" s="9"/>
      <c r="AM144" s="9"/>
      <c r="AN144" s="9"/>
      <c r="AO144" s="9"/>
      <c r="AP144" s="9"/>
      <c r="AQ144" s="9"/>
      <c r="AR144" s="9"/>
      <c r="AS144" s="9"/>
      <c r="AT144" s="9"/>
      <c r="AU144" s="9"/>
      <c r="AV144" s="9"/>
      <c r="AW144" s="9"/>
      <c r="AX144" s="9"/>
      <c r="AY144" s="9"/>
      <c r="AZ144" s="9"/>
      <c r="BA144" s="9"/>
      <c r="BB144" s="9"/>
      <c r="BC144" s="9"/>
      <c r="BD144" s="9"/>
      <c r="BE144" s="9"/>
      <c r="BF144" s="9"/>
      <c r="BG144" s="9"/>
      <c r="BH144" s="9"/>
      <c r="BI144" s="9"/>
      <c r="BJ144" s="9"/>
      <c r="BK144" s="9"/>
      <c r="BL144" s="9"/>
      <c r="BM144" s="9"/>
      <c r="BN144" s="9"/>
      <c r="BO144" s="9"/>
      <c r="BP144" s="9"/>
      <c r="BQ144" s="9"/>
    </row>
    <row r="145" spans="1:69" s="15" customFormat="1" ht="12.6" customHeight="1" x14ac:dyDescent="0.15">
      <c r="A145" s="58"/>
      <c r="B145" s="58"/>
      <c r="C145" s="58"/>
      <c r="D145" s="58"/>
      <c r="E145" s="58"/>
      <c r="F145" s="58"/>
      <c r="G145" s="58"/>
      <c r="H145" s="58"/>
      <c r="I145" s="58"/>
      <c r="J145" s="58"/>
      <c r="K145" s="58"/>
      <c r="L145" s="85"/>
      <c r="M145" s="85"/>
      <c r="N145" s="85"/>
      <c r="O145" s="100"/>
      <c r="P145" s="92"/>
      <c r="Q145" s="92"/>
      <c r="R145" s="92"/>
      <c r="S145" s="92"/>
      <c r="T145" s="58"/>
      <c r="Y145" s="58"/>
      <c r="Z145" s="63"/>
      <c r="AA145" s="90"/>
      <c r="AB145" s="100"/>
      <c r="AC145" s="100"/>
      <c r="AD145" s="100"/>
      <c r="AE145" s="100"/>
      <c r="AF145" s="58"/>
      <c r="AG145" s="58"/>
      <c r="AH145" s="9"/>
      <c r="AI145" s="9"/>
      <c r="AJ145" s="9"/>
      <c r="AK145" s="9"/>
      <c r="AL145" s="9"/>
      <c r="AM145" s="9"/>
      <c r="AN145" s="9"/>
      <c r="AO145" s="9"/>
      <c r="AP145" s="9"/>
      <c r="AQ145" s="9"/>
      <c r="AR145" s="9"/>
      <c r="AS145" s="9"/>
      <c r="AT145" s="9"/>
      <c r="AU145" s="9"/>
      <c r="AV145" s="9"/>
      <c r="AW145" s="9"/>
      <c r="AX145" s="9"/>
      <c r="AY145" s="9"/>
      <c r="AZ145" s="9"/>
      <c r="BA145" s="9"/>
      <c r="BB145" s="9"/>
      <c r="BC145" s="9"/>
      <c r="BD145" s="9"/>
      <c r="BE145" s="9"/>
      <c r="BF145" s="9"/>
      <c r="BG145" s="9"/>
      <c r="BH145" s="9"/>
      <c r="BI145" s="9"/>
      <c r="BJ145" s="9"/>
      <c r="BK145" s="9"/>
      <c r="BL145" s="9"/>
      <c r="BM145" s="9"/>
      <c r="BN145" s="9"/>
      <c r="BO145" s="9"/>
      <c r="BP145" s="9"/>
      <c r="BQ145" s="9"/>
    </row>
    <row r="146" spans="1:69" s="15" customFormat="1" ht="12.6" customHeight="1" outlineLevel="1" x14ac:dyDescent="0.15">
      <c r="A146" s="62" t="s">
        <v>151</v>
      </c>
      <c r="B146" s="58"/>
      <c r="C146" s="58"/>
      <c r="D146" s="58"/>
      <c r="E146" s="58"/>
      <c r="F146" s="58"/>
      <c r="G146" s="58"/>
      <c r="H146" s="58"/>
      <c r="I146" s="458"/>
      <c r="J146" s="458"/>
      <c r="K146" s="458"/>
      <c r="L146" s="85"/>
      <c r="M146" s="85"/>
      <c r="N146" s="100"/>
      <c r="O146" s="100"/>
      <c r="P146" s="100"/>
      <c r="Q146" s="100"/>
      <c r="R146" s="100"/>
      <c r="S146" s="100"/>
      <c r="T146" s="100"/>
      <c r="U146" s="100"/>
      <c r="V146" s="100"/>
      <c r="W146" s="90"/>
      <c r="X146" s="58"/>
      <c r="Y146" s="58"/>
      <c r="Z146" s="63"/>
      <c r="AA146" s="90"/>
      <c r="AB146" s="100"/>
      <c r="AC146" s="100"/>
      <c r="AD146" s="100"/>
      <c r="AE146" s="100"/>
      <c r="AF146" s="58"/>
      <c r="AG146" s="58"/>
      <c r="AH146" s="9"/>
      <c r="AI146" s="9"/>
      <c r="AJ146" s="9"/>
      <c r="AK146" s="9"/>
      <c r="AL146" s="9"/>
      <c r="AM146" s="9"/>
      <c r="AN146" s="9"/>
      <c r="AO146" s="9"/>
      <c r="AP146" s="9"/>
      <c r="AQ146" s="9"/>
      <c r="AR146" s="9"/>
      <c r="AS146" s="9"/>
      <c r="AT146" s="9"/>
      <c r="AU146" s="9"/>
      <c r="AV146" s="9"/>
      <c r="AW146" s="9"/>
      <c r="AX146" s="9"/>
      <c r="AY146" s="9"/>
      <c r="AZ146" s="9"/>
      <c r="BA146" s="9"/>
      <c r="BB146" s="9"/>
      <c r="BC146" s="9"/>
      <c r="BD146" s="9"/>
      <c r="BE146" s="9"/>
      <c r="BF146" s="9"/>
      <c r="BG146" s="9"/>
      <c r="BH146" s="9"/>
      <c r="BI146" s="9"/>
      <c r="BJ146" s="9"/>
      <c r="BK146" s="9"/>
      <c r="BL146" s="9"/>
      <c r="BM146" s="9"/>
      <c r="BN146" s="9"/>
      <c r="BO146" s="9"/>
      <c r="BP146" s="9"/>
      <c r="BQ146" s="9"/>
    </row>
    <row r="147" spans="1:69" s="15" customFormat="1" ht="12.6" customHeight="1" outlineLevel="1" x14ac:dyDescent="0.15">
      <c r="A147" s="58" t="s">
        <v>152</v>
      </c>
      <c r="B147" s="63"/>
      <c r="C147" s="63"/>
      <c r="D147" s="58" t="s">
        <v>153</v>
      </c>
      <c r="E147" s="58"/>
      <c r="F147" s="58"/>
      <c r="G147" s="459"/>
      <c r="H147" s="459"/>
      <c r="I147" s="459"/>
      <c r="J147" s="459"/>
      <c r="K147" s="90" t="s">
        <v>45</v>
      </c>
      <c r="L147" s="459"/>
      <c r="M147" s="459"/>
      <c r="N147" s="459"/>
      <c r="O147" s="459"/>
      <c r="P147" s="92"/>
      <c r="Q147" s="92"/>
      <c r="R147" s="92"/>
      <c r="S147" s="92"/>
      <c r="T147" s="58"/>
      <c r="U147" s="58"/>
      <c r="V147" s="58"/>
      <c r="W147" s="90"/>
      <c r="X147" s="58"/>
      <c r="Y147" s="58"/>
      <c r="Z147" s="63"/>
      <c r="AA147" s="90"/>
      <c r="AB147" s="58"/>
      <c r="AC147" s="58"/>
      <c r="AD147" s="100"/>
      <c r="AE147" s="100"/>
      <c r="AF147" s="58"/>
      <c r="AG147" s="58"/>
      <c r="AH147" s="9"/>
      <c r="AI147" s="9"/>
      <c r="AJ147" s="9"/>
      <c r="AK147" s="9"/>
      <c r="AL147" s="9"/>
      <c r="AM147" s="9"/>
      <c r="AN147" s="9"/>
      <c r="AO147" s="9"/>
      <c r="AP147" s="9"/>
      <c r="AQ147" s="9"/>
      <c r="AR147" s="9"/>
      <c r="AS147" s="9"/>
      <c r="AT147" s="9"/>
      <c r="AU147" s="9"/>
      <c r="AV147" s="9"/>
      <c r="AW147" s="9"/>
      <c r="AX147" s="9"/>
      <c r="AY147" s="9"/>
      <c r="AZ147" s="9"/>
      <c r="BA147" s="9"/>
      <c r="BB147" s="9"/>
      <c r="BC147" s="9"/>
      <c r="BD147" s="9"/>
      <c r="BE147" s="9"/>
      <c r="BF147" s="9"/>
      <c r="BG147" s="9"/>
      <c r="BH147" s="9"/>
      <c r="BI147" s="9"/>
      <c r="BJ147" s="9"/>
      <c r="BK147" s="9"/>
      <c r="BL147" s="9"/>
      <c r="BM147" s="9"/>
      <c r="BN147" s="9"/>
      <c r="BO147" s="9"/>
      <c r="BP147" s="9"/>
      <c r="BQ147" s="9"/>
    </row>
    <row r="148" spans="1:69" s="15" customFormat="1" ht="12.6" customHeight="1" outlineLevel="1" x14ac:dyDescent="0.15">
      <c r="A148" s="413" t="s">
        <v>0</v>
      </c>
      <c r="B148" s="414"/>
      <c r="C148" s="414"/>
      <c r="D148" s="414"/>
      <c r="E148" s="414"/>
      <c r="F148" s="414"/>
      <c r="G148" s="414"/>
      <c r="H148" s="414"/>
      <c r="I148" s="414"/>
      <c r="J148" s="414"/>
      <c r="K148" s="414"/>
      <c r="L148" s="413" t="s">
        <v>79</v>
      </c>
      <c r="M148" s="414"/>
      <c r="N148" s="414"/>
      <c r="O148" s="415"/>
      <c r="P148" s="413" t="s">
        <v>46</v>
      </c>
      <c r="Q148" s="414"/>
      <c r="R148" s="414"/>
      <c r="S148" s="414"/>
      <c r="T148" s="414"/>
      <c r="U148" s="414"/>
      <c r="V148" s="414"/>
      <c r="W148" s="414"/>
      <c r="X148" s="414"/>
      <c r="Y148" s="414"/>
      <c r="Z148" s="414"/>
      <c r="AA148" s="414"/>
      <c r="AB148" s="414"/>
      <c r="AC148" s="414"/>
      <c r="AD148" s="414"/>
      <c r="AE148" s="415"/>
      <c r="AF148" s="58"/>
      <c r="AG148" s="58"/>
      <c r="AH148" s="9"/>
      <c r="AI148" s="9"/>
      <c r="AJ148" s="9"/>
      <c r="AK148" s="9"/>
      <c r="AL148" s="9"/>
      <c r="AM148" s="9"/>
      <c r="AN148" s="9"/>
      <c r="AO148" s="9"/>
      <c r="AP148" s="9"/>
      <c r="AQ148" s="9"/>
      <c r="AR148" s="9"/>
      <c r="AS148" s="9"/>
      <c r="AT148" s="9"/>
      <c r="AU148" s="9"/>
      <c r="AV148" s="9"/>
      <c r="AW148" s="9"/>
      <c r="AX148" s="9"/>
      <c r="AY148" s="9"/>
      <c r="AZ148" s="9"/>
      <c r="BA148" s="9"/>
      <c r="BB148" s="9"/>
      <c r="BC148" s="9"/>
      <c r="BD148" s="9"/>
      <c r="BE148" s="9"/>
      <c r="BF148" s="9"/>
      <c r="BG148" s="9"/>
      <c r="BH148" s="9"/>
      <c r="BI148" s="9"/>
      <c r="BJ148" s="9"/>
      <c r="BK148" s="9"/>
      <c r="BL148" s="9"/>
      <c r="BM148" s="9"/>
      <c r="BN148" s="9"/>
      <c r="BO148" s="9"/>
      <c r="BP148" s="9"/>
      <c r="BQ148" s="9"/>
    </row>
    <row r="149" spans="1:69" s="15" customFormat="1" ht="12.6" customHeight="1" outlineLevel="1" x14ac:dyDescent="0.15">
      <c r="A149" s="427" t="s">
        <v>81</v>
      </c>
      <c r="B149" s="96" t="s">
        <v>82</v>
      </c>
      <c r="C149" s="420" t="s">
        <v>154</v>
      </c>
      <c r="D149" s="420"/>
      <c r="E149" s="420"/>
      <c r="F149" s="420"/>
      <c r="G149" s="420"/>
      <c r="H149" s="420"/>
      <c r="I149" s="420"/>
      <c r="J149" s="420"/>
      <c r="K149" s="421"/>
      <c r="L149" s="422">
        <f>ROUNDDOWN(P149*V149*110/100,0)</f>
        <v>11000</v>
      </c>
      <c r="M149" s="423"/>
      <c r="N149" s="423"/>
      <c r="O149" s="424"/>
      <c r="P149" s="425">
        <v>10000</v>
      </c>
      <c r="Q149" s="426"/>
      <c r="R149" s="426"/>
      <c r="S149" s="70"/>
      <c r="T149" s="101" t="s">
        <v>2</v>
      </c>
      <c r="U149" s="101"/>
      <c r="V149" s="86">
        <v>1</v>
      </c>
      <c r="W149" s="69" t="s">
        <v>155</v>
      </c>
      <c r="X149" s="69"/>
      <c r="Y149" s="69"/>
      <c r="Z149" s="71" t="str">
        <f>"＋消費税相当額"</f>
        <v>＋消費税相当額</v>
      </c>
      <c r="AA149" s="71"/>
      <c r="AB149" s="71"/>
      <c r="AC149" s="78"/>
      <c r="AD149" s="106"/>
      <c r="AE149" s="107"/>
      <c r="AF149" s="58"/>
      <c r="AG149" s="58"/>
      <c r="AH149" s="9"/>
      <c r="AI149" s="9"/>
      <c r="AJ149" s="9"/>
      <c r="AK149" s="9"/>
      <c r="AL149" s="9"/>
      <c r="AM149" s="9"/>
      <c r="AN149" s="9"/>
      <c r="AO149" s="9"/>
      <c r="AP149" s="9"/>
      <c r="AQ149" s="9"/>
      <c r="AR149" s="9"/>
      <c r="AS149" s="9"/>
      <c r="AT149" s="9"/>
      <c r="AU149" s="9"/>
      <c r="AV149" s="9"/>
      <c r="AW149" s="9"/>
      <c r="AX149" s="9"/>
      <c r="AY149" s="9"/>
      <c r="AZ149" s="9"/>
      <c r="BA149" s="9"/>
      <c r="BB149" s="9"/>
      <c r="BC149" s="9"/>
      <c r="BD149" s="9"/>
      <c r="BE149" s="9"/>
      <c r="BF149" s="9"/>
      <c r="BG149" s="9"/>
      <c r="BH149" s="9"/>
      <c r="BI149" s="9"/>
      <c r="BJ149" s="9"/>
      <c r="BK149" s="9"/>
      <c r="BL149" s="9"/>
      <c r="BM149" s="9"/>
      <c r="BN149" s="9"/>
      <c r="BO149" s="9"/>
      <c r="BP149" s="9"/>
      <c r="BQ149" s="9"/>
    </row>
    <row r="150" spans="1:69" s="15" customFormat="1" ht="12.6" customHeight="1" outlineLevel="1" x14ac:dyDescent="0.15">
      <c r="A150" s="427"/>
      <c r="B150" s="96" t="s">
        <v>85</v>
      </c>
      <c r="C150" s="420" t="s">
        <v>33</v>
      </c>
      <c r="D150" s="420"/>
      <c r="E150" s="420"/>
      <c r="F150" s="420"/>
      <c r="G150" s="420"/>
      <c r="H150" s="420"/>
      <c r="I150" s="420"/>
      <c r="J150" s="420"/>
      <c r="K150" s="421"/>
      <c r="L150" s="422">
        <f>ROUNDDOWN(L149*$AI$1,0)</f>
        <v>2200</v>
      </c>
      <c r="M150" s="423"/>
      <c r="N150" s="423"/>
      <c r="O150" s="424"/>
      <c r="P150" s="79" t="s">
        <v>139</v>
      </c>
      <c r="Q150" s="80"/>
      <c r="R150" s="69"/>
      <c r="S150" s="69"/>
      <c r="T150" s="70"/>
      <c r="U150" s="70"/>
      <c r="V150" s="67"/>
      <c r="W150" s="78"/>
      <c r="X150" s="67"/>
      <c r="Y150" s="67"/>
      <c r="Z150" s="67"/>
      <c r="AA150" s="67"/>
      <c r="AB150" s="71"/>
      <c r="AC150" s="71"/>
      <c r="AD150" s="71"/>
      <c r="AE150" s="97"/>
      <c r="AF150" s="58"/>
      <c r="AG150" s="58"/>
      <c r="AH150" s="9"/>
      <c r="AI150" s="9"/>
      <c r="AJ150" s="9"/>
      <c r="AK150" s="9"/>
      <c r="AL150" s="9"/>
      <c r="AM150" s="9"/>
      <c r="AN150" s="9"/>
      <c r="AO150" s="9"/>
      <c r="AP150" s="9"/>
      <c r="AQ150" s="9"/>
      <c r="AR150" s="9"/>
      <c r="AS150" s="9"/>
      <c r="AT150" s="9"/>
      <c r="AU150" s="9"/>
      <c r="AV150" s="9"/>
      <c r="AW150" s="9"/>
      <c r="AX150" s="9"/>
      <c r="AY150" s="9"/>
      <c r="AZ150" s="9"/>
      <c r="BA150" s="9"/>
      <c r="BB150" s="9"/>
      <c r="BC150" s="9"/>
      <c r="BD150" s="9"/>
      <c r="BE150" s="9"/>
      <c r="BF150" s="9"/>
      <c r="BG150" s="9"/>
      <c r="BH150" s="9"/>
      <c r="BI150" s="9"/>
      <c r="BJ150" s="9"/>
      <c r="BK150" s="9"/>
      <c r="BL150" s="9"/>
      <c r="BM150" s="9"/>
      <c r="BN150" s="9"/>
      <c r="BO150" s="9"/>
      <c r="BP150" s="9"/>
      <c r="BQ150" s="9"/>
    </row>
    <row r="151" spans="1:69" s="15" customFormat="1" ht="12.6" customHeight="1" outlineLevel="1" x14ac:dyDescent="0.15">
      <c r="A151" s="427"/>
      <c r="B151" s="71" t="s">
        <v>96</v>
      </c>
      <c r="C151" s="71"/>
      <c r="D151" s="71"/>
      <c r="E151" s="71"/>
      <c r="F151" s="71"/>
      <c r="G151" s="71"/>
      <c r="H151" s="71"/>
      <c r="I151" s="71"/>
      <c r="J151" s="71"/>
      <c r="K151" s="106"/>
      <c r="L151" s="422">
        <f>SUM(L149:O150)</f>
        <v>13200</v>
      </c>
      <c r="M151" s="423"/>
      <c r="N151" s="423"/>
      <c r="O151" s="424"/>
      <c r="P151" s="79" t="s">
        <v>135</v>
      </c>
      <c r="Q151" s="80"/>
      <c r="R151" s="69"/>
      <c r="S151" s="69"/>
      <c r="T151" s="70"/>
      <c r="U151" s="70"/>
      <c r="V151" s="67"/>
      <c r="W151" s="67"/>
      <c r="X151" s="67"/>
      <c r="Y151" s="67"/>
      <c r="Z151" s="67"/>
      <c r="AA151" s="67"/>
      <c r="AB151" s="71"/>
      <c r="AC151" s="71"/>
      <c r="AD151" s="71"/>
      <c r="AE151" s="97"/>
      <c r="AF151" s="58"/>
      <c r="AG151" s="58"/>
      <c r="AH151" s="9"/>
      <c r="AI151" s="9"/>
      <c r="AJ151" s="9"/>
      <c r="AK151" s="9"/>
      <c r="AL151" s="9"/>
      <c r="AM151" s="9"/>
      <c r="AN151" s="9"/>
      <c r="AO151" s="9"/>
      <c r="AP151" s="9"/>
      <c r="AQ151" s="9"/>
      <c r="AR151" s="9"/>
      <c r="AS151" s="9"/>
      <c r="AT151" s="9"/>
      <c r="AU151" s="9"/>
      <c r="AV151" s="9"/>
      <c r="AW151" s="9"/>
      <c r="AX151" s="9"/>
      <c r="AY151" s="9"/>
      <c r="AZ151" s="9"/>
      <c r="BA151" s="9"/>
      <c r="BB151" s="9"/>
      <c r="BC151" s="9"/>
      <c r="BD151" s="9"/>
      <c r="BE151" s="9"/>
      <c r="BF151" s="9"/>
      <c r="BG151" s="9"/>
      <c r="BH151" s="9"/>
      <c r="BI151" s="9"/>
      <c r="BJ151" s="9"/>
      <c r="BK151" s="9"/>
      <c r="BL151" s="9"/>
      <c r="BM151" s="9"/>
      <c r="BN151" s="9"/>
      <c r="BO151" s="9"/>
      <c r="BP151" s="9"/>
      <c r="BQ151" s="9"/>
    </row>
    <row r="152" spans="1:69" s="15" customFormat="1" ht="12.6" customHeight="1" outlineLevel="1" x14ac:dyDescent="0.15">
      <c r="A152" s="81" t="s">
        <v>98</v>
      </c>
      <c r="B152" s="71"/>
      <c r="C152" s="71"/>
      <c r="D152" s="71"/>
      <c r="E152" s="71"/>
      <c r="F152" s="71"/>
      <c r="G152" s="71"/>
      <c r="H152" s="71"/>
      <c r="I152" s="71"/>
      <c r="J152" s="71"/>
      <c r="K152" s="106"/>
      <c r="L152" s="422">
        <f>ROUNDDOWN(L151*$AI$2,0)</f>
        <v>3960</v>
      </c>
      <c r="M152" s="423"/>
      <c r="N152" s="423"/>
      <c r="O152" s="424"/>
      <c r="P152" s="79" t="s">
        <v>99</v>
      </c>
      <c r="Q152" s="80"/>
      <c r="R152" s="80"/>
      <c r="S152" s="69"/>
      <c r="T152" s="70"/>
      <c r="U152" s="70"/>
      <c r="V152" s="67"/>
      <c r="W152" s="67"/>
      <c r="X152" s="67"/>
      <c r="Y152" s="67"/>
      <c r="Z152" s="67"/>
      <c r="AA152" s="67"/>
      <c r="AB152" s="71"/>
      <c r="AC152" s="71"/>
      <c r="AD152" s="71"/>
      <c r="AE152" s="97"/>
      <c r="AF152" s="58"/>
      <c r="AG152" s="58"/>
      <c r="AH152" s="9"/>
      <c r="AI152" s="9"/>
      <c r="AJ152" s="9"/>
      <c r="AK152" s="9"/>
      <c r="AL152" s="9"/>
      <c r="AM152" s="9"/>
      <c r="AN152" s="9"/>
      <c r="AO152" s="9"/>
      <c r="AP152" s="9"/>
      <c r="AQ152" s="9"/>
      <c r="AR152" s="9"/>
      <c r="AS152" s="9"/>
      <c r="AT152" s="9"/>
      <c r="AU152" s="9"/>
      <c r="AV152" s="9"/>
      <c r="AW152" s="9"/>
      <c r="AX152" s="9"/>
      <c r="AY152" s="9"/>
      <c r="AZ152" s="9"/>
      <c r="BA152" s="9"/>
      <c r="BB152" s="9"/>
      <c r="BC152" s="9"/>
      <c r="BD152" s="9"/>
      <c r="BE152" s="9"/>
      <c r="BF152" s="9"/>
      <c r="BG152" s="9"/>
      <c r="BH152" s="9"/>
      <c r="BI152" s="9"/>
      <c r="BJ152" s="9"/>
      <c r="BK152" s="9"/>
      <c r="BL152" s="9"/>
      <c r="BM152" s="9"/>
      <c r="BN152" s="9"/>
      <c r="BO152" s="9"/>
      <c r="BP152" s="9"/>
      <c r="BQ152" s="9"/>
    </row>
    <row r="153" spans="1:69" s="15" customFormat="1" ht="12.6" customHeight="1" outlineLevel="1" x14ac:dyDescent="0.15">
      <c r="A153" s="81" t="s">
        <v>106</v>
      </c>
      <c r="B153" s="71"/>
      <c r="C153" s="71"/>
      <c r="D153" s="71"/>
      <c r="E153" s="71"/>
      <c r="F153" s="71"/>
      <c r="G153" s="71"/>
      <c r="H153" s="71"/>
      <c r="I153" s="71"/>
      <c r="J153" s="71"/>
      <c r="K153" s="106"/>
      <c r="L153" s="422">
        <f>SUM(L151:O152)</f>
        <v>17160</v>
      </c>
      <c r="M153" s="423"/>
      <c r="N153" s="423"/>
      <c r="O153" s="424"/>
      <c r="P153" s="81" t="s">
        <v>100</v>
      </c>
      <c r="Q153" s="71"/>
      <c r="R153" s="80"/>
      <c r="S153" s="69"/>
      <c r="T153" s="70"/>
      <c r="U153" s="423">
        <f>ROUNDDOWN(L153/1.1*0.1,0)</f>
        <v>1560</v>
      </c>
      <c r="V153" s="423"/>
      <c r="W153" s="423"/>
      <c r="X153" s="423"/>
      <c r="Y153" s="42"/>
      <c r="Z153" s="42"/>
      <c r="AA153" s="67"/>
      <c r="AB153" s="71"/>
      <c r="AC153" s="71"/>
      <c r="AD153" s="71"/>
      <c r="AE153" s="97"/>
      <c r="AF153" s="58"/>
      <c r="AG153" s="58"/>
      <c r="AH153" s="9"/>
      <c r="AI153" s="9"/>
      <c r="AJ153" s="9"/>
      <c r="AK153" s="9"/>
      <c r="AL153" s="9"/>
      <c r="AM153" s="9"/>
      <c r="AN153" s="9"/>
      <c r="AO153" s="9"/>
      <c r="AP153" s="9"/>
      <c r="AQ153" s="9"/>
      <c r="AR153" s="9"/>
      <c r="AS153" s="9"/>
      <c r="AT153" s="9"/>
      <c r="AU153" s="9"/>
      <c r="AV153" s="9"/>
      <c r="AW153" s="9"/>
      <c r="AX153" s="9"/>
      <c r="AY153" s="9"/>
      <c r="AZ153" s="9"/>
      <c r="BA153" s="9"/>
      <c r="BB153" s="9"/>
      <c r="BC153" s="9"/>
      <c r="BD153" s="9"/>
      <c r="BE153" s="9"/>
      <c r="BF153" s="9"/>
      <c r="BG153" s="9"/>
      <c r="BH153" s="9"/>
      <c r="BI153" s="9"/>
      <c r="BJ153" s="9"/>
      <c r="BK153" s="9"/>
      <c r="BL153" s="9"/>
      <c r="BM153" s="9"/>
      <c r="BN153" s="9"/>
      <c r="BO153" s="9"/>
      <c r="BP153" s="9"/>
      <c r="BQ153" s="9"/>
    </row>
    <row r="154" spans="1:69" s="15" customFormat="1" ht="12.6" customHeight="1" outlineLevel="1" x14ac:dyDescent="0.15">
      <c r="A154" s="460" t="s">
        <v>42</v>
      </c>
      <c r="B154" s="461"/>
      <c r="C154" s="461"/>
      <c r="D154" s="461"/>
      <c r="E154" s="461"/>
      <c r="F154" s="461"/>
      <c r="G154" s="461"/>
      <c r="H154" s="461"/>
      <c r="I154" s="461"/>
      <c r="J154" s="461"/>
      <c r="K154" s="461"/>
      <c r="L154" s="422">
        <f>IF(P154="",0,L153*P154)</f>
        <v>0</v>
      </c>
      <c r="M154" s="423"/>
      <c r="N154" s="423"/>
      <c r="O154" s="424"/>
      <c r="P154" s="108">
        <f>IFERROR(IF($I$146="利用あり",DATEDIF(EOMONTH(G147,-1),EOMONTH(L147,0)+1,"M"),0),"")</f>
        <v>0</v>
      </c>
      <c r="Q154" s="80" t="s">
        <v>156</v>
      </c>
      <c r="R154" s="69"/>
      <c r="S154" s="71"/>
      <c r="T154" s="454" t="s">
        <v>100</v>
      </c>
      <c r="U154" s="454"/>
      <c r="V154" s="454"/>
      <c r="W154" s="454"/>
      <c r="X154" s="454"/>
      <c r="Y154" s="423">
        <f>ROUNDDOWN(L154/1.1*0.1,0)</f>
        <v>0</v>
      </c>
      <c r="Z154" s="423"/>
      <c r="AA154" s="423"/>
      <c r="AB154" s="423"/>
      <c r="AC154" s="71"/>
      <c r="AD154" s="71"/>
      <c r="AE154" s="3"/>
      <c r="AF154" s="9"/>
      <c r="AG154" s="9"/>
      <c r="AH154" s="9"/>
      <c r="AI154" s="9"/>
      <c r="AJ154" s="9"/>
      <c r="AK154" s="9"/>
      <c r="AL154" s="9"/>
      <c r="AM154" s="9"/>
      <c r="AN154" s="9"/>
      <c r="AO154" s="9"/>
      <c r="AP154" s="9"/>
      <c r="AQ154" s="9"/>
      <c r="AR154" s="9"/>
      <c r="AS154" s="9"/>
      <c r="AT154" s="9"/>
      <c r="AU154" s="9"/>
      <c r="AV154" s="9"/>
      <c r="AW154" s="9"/>
      <c r="AX154" s="9"/>
      <c r="AY154" s="9"/>
      <c r="AZ154" s="9"/>
      <c r="BA154" s="9"/>
      <c r="BB154" s="9"/>
      <c r="BC154" s="9"/>
      <c r="BD154" s="9"/>
      <c r="BE154" s="9"/>
      <c r="BF154" s="9"/>
      <c r="BG154" s="9"/>
      <c r="BH154" s="9"/>
      <c r="BI154" s="9"/>
      <c r="BJ154" s="9"/>
      <c r="BK154" s="9"/>
      <c r="BL154" s="9"/>
      <c r="BM154" s="9"/>
      <c r="BN154" s="9"/>
    </row>
    <row r="155" spans="1:69" s="15" customFormat="1" ht="12.6" customHeight="1" outlineLevel="1" x14ac:dyDescent="0.15">
      <c r="A155" s="58" t="s">
        <v>157</v>
      </c>
      <c r="B155" s="90"/>
      <c r="C155" s="90"/>
      <c r="D155" s="90"/>
      <c r="E155" s="90"/>
      <c r="F155" s="90"/>
      <c r="G155" s="90"/>
      <c r="H155" s="90"/>
      <c r="I155" s="90"/>
      <c r="J155" s="90"/>
      <c r="K155" s="90"/>
      <c r="L155" s="85"/>
      <c r="M155" s="85"/>
      <c r="N155" s="85"/>
      <c r="O155" s="100"/>
      <c r="P155" s="92"/>
      <c r="Q155" s="92"/>
      <c r="R155" s="92"/>
      <c r="S155" s="92"/>
      <c r="T155" s="58"/>
      <c r="Y155" s="63"/>
      <c r="Z155" s="63"/>
      <c r="AA155" s="100"/>
      <c r="AB155" s="58"/>
      <c r="AC155" s="58"/>
      <c r="AD155" s="100"/>
      <c r="AE155" s="100"/>
      <c r="AF155" s="58"/>
      <c r="AG155" s="58"/>
      <c r="AH155" s="9"/>
      <c r="AI155" s="9"/>
      <c r="AJ155" s="9"/>
      <c r="AK155" s="9"/>
      <c r="AL155" s="9"/>
      <c r="AM155" s="9"/>
      <c r="AN155" s="9"/>
      <c r="AO155" s="9"/>
      <c r="AP155" s="9"/>
      <c r="AQ155" s="9"/>
      <c r="AR155" s="9"/>
      <c r="AS155" s="9"/>
      <c r="AT155" s="9"/>
      <c r="AU155" s="9"/>
      <c r="AV155" s="9"/>
      <c r="AW155" s="9"/>
      <c r="AX155" s="9"/>
      <c r="AY155" s="9"/>
      <c r="AZ155" s="9"/>
      <c r="BA155" s="9"/>
      <c r="BB155" s="9"/>
      <c r="BC155" s="9"/>
      <c r="BD155" s="9"/>
      <c r="BE155" s="9"/>
      <c r="BF155" s="9"/>
      <c r="BG155" s="9"/>
      <c r="BH155" s="9"/>
      <c r="BI155" s="9"/>
      <c r="BJ155" s="9"/>
      <c r="BK155" s="9"/>
      <c r="BL155" s="9"/>
      <c r="BM155" s="9"/>
      <c r="BN155" s="9"/>
      <c r="BO155" s="9"/>
      <c r="BP155" s="9"/>
      <c r="BQ155" s="9"/>
    </row>
    <row r="156" spans="1:69" s="15" customFormat="1" ht="12.6" customHeight="1" outlineLevel="1" x14ac:dyDescent="0.15">
      <c r="A156" s="413" t="s">
        <v>0</v>
      </c>
      <c r="B156" s="414"/>
      <c r="C156" s="414"/>
      <c r="D156" s="414"/>
      <c r="E156" s="414"/>
      <c r="F156" s="414"/>
      <c r="G156" s="414"/>
      <c r="H156" s="414"/>
      <c r="I156" s="414"/>
      <c r="J156" s="414"/>
      <c r="K156" s="414"/>
      <c r="L156" s="413" t="s">
        <v>79</v>
      </c>
      <c r="M156" s="414"/>
      <c r="N156" s="414"/>
      <c r="O156" s="415"/>
      <c r="P156" s="413" t="s">
        <v>46</v>
      </c>
      <c r="Q156" s="414"/>
      <c r="R156" s="414"/>
      <c r="S156" s="414"/>
      <c r="T156" s="414"/>
      <c r="U156" s="414"/>
      <c r="V156" s="414"/>
      <c r="W156" s="414"/>
      <c r="X156" s="414"/>
      <c r="Y156" s="414"/>
      <c r="Z156" s="414"/>
      <c r="AA156" s="414"/>
      <c r="AB156" s="414"/>
      <c r="AC156" s="414"/>
      <c r="AD156" s="414"/>
      <c r="AE156" s="415"/>
      <c r="AF156" s="58"/>
      <c r="AG156" s="58"/>
      <c r="AH156" s="9"/>
      <c r="AI156" s="9"/>
      <c r="AJ156" s="9"/>
      <c r="AK156" s="9"/>
      <c r="AL156" s="9"/>
      <c r="AM156" s="9"/>
      <c r="AN156" s="9"/>
      <c r="AO156" s="9"/>
      <c r="AP156" s="9"/>
      <c r="AQ156" s="9"/>
      <c r="AR156" s="9"/>
      <c r="AS156" s="9"/>
      <c r="AT156" s="9"/>
      <c r="AU156" s="9"/>
      <c r="AV156" s="9"/>
      <c r="AW156" s="9"/>
      <c r="AX156" s="9"/>
      <c r="AY156" s="9"/>
      <c r="AZ156" s="9"/>
      <c r="BA156" s="9"/>
      <c r="BB156" s="9"/>
      <c r="BC156" s="9"/>
      <c r="BD156" s="9"/>
      <c r="BE156" s="9"/>
      <c r="BF156" s="9"/>
      <c r="BG156" s="9"/>
      <c r="BH156" s="9"/>
      <c r="BI156" s="9"/>
      <c r="BJ156" s="9"/>
      <c r="BK156" s="9"/>
      <c r="BL156" s="9"/>
      <c r="BM156" s="9"/>
      <c r="BN156" s="9"/>
      <c r="BO156" s="9"/>
      <c r="BP156" s="9"/>
      <c r="BQ156" s="9"/>
    </row>
    <row r="157" spans="1:69" s="15" customFormat="1" ht="12.6" customHeight="1" outlineLevel="1" x14ac:dyDescent="0.15">
      <c r="A157" s="427" t="s">
        <v>81</v>
      </c>
      <c r="B157" s="96" t="s">
        <v>82</v>
      </c>
      <c r="C157" s="420" t="s">
        <v>154</v>
      </c>
      <c r="D157" s="420"/>
      <c r="E157" s="420"/>
      <c r="F157" s="420"/>
      <c r="G157" s="420"/>
      <c r="H157" s="420"/>
      <c r="I157" s="420"/>
      <c r="J157" s="420"/>
      <c r="K157" s="421"/>
      <c r="L157" s="422">
        <f>ROUNDDOWN(P157*T157*110/100,0)</f>
        <v>0</v>
      </c>
      <c r="M157" s="423"/>
      <c r="N157" s="423"/>
      <c r="O157" s="424"/>
      <c r="P157" s="425">
        <f>P149*12</f>
        <v>120000</v>
      </c>
      <c r="Q157" s="426"/>
      <c r="R157" s="426"/>
      <c r="S157" s="101" t="s">
        <v>2</v>
      </c>
      <c r="T157" s="86">
        <f>IF($I$146="利用あり",1,0)</f>
        <v>0</v>
      </c>
      <c r="U157" s="109" t="s">
        <v>40</v>
      </c>
      <c r="V157" s="71" t="str">
        <f t="shared" ref="V157" si="11">"＋消費税相当額"</f>
        <v>＋消費税相当額</v>
      </c>
      <c r="W157" s="71"/>
      <c r="X157" s="71"/>
      <c r="Y157" s="71"/>
      <c r="Z157" s="106"/>
      <c r="AA157" s="106"/>
      <c r="AB157" s="106"/>
      <c r="AC157" s="106"/>
      <c r="AD157" s="71"/>
      <c r="AE157" s="97"/>
      <c r="AF157" s="9"/>
      <c r="AG157" s="9"/>
      <c r="AH157" s="9"/>
      <c r="AI157" s="9"/>
      <c r="AJ157" s="9"/>
      <c r="AK157" s="9"/>
      <c r="AL157" s="9"/>
      <c r="AM157" s="9"/>
      <c r="AN157" s="9"/>
      <c r="AO157" s="9"/>
      <c r="AP157" s="9"/>
      <c r="AQ157" s="9"/>
      <c r="AR157" s="9"/>
      <c r="AS157" s="9"/>
      <c r="AT157" s="9"/>
      <c r="AU157" s="9"/>
      <c r="AV157" s="9"/>
      <c r="AW157" s="9"/>
      <c r="AX157" s="9"/>
      <c r="AY157" s="9"/>
      <c r="AZ157" s="9"/>
      <c r="BA157" s="9"/>
      <c r="BB157" s="9"/>
      <c r="BC157" s="9"/>
      <c r="BD157" s="9"/>
      <c r="BE157" s="9"/>
      <c r="BF157" s="9"/>
      <c r="BG157" s="9"/>
      <c r="BH157" s="9"/>
      <c r="BI157" s="9"/>
      <c r="BJ157" s="9"/>
      <c r="BK157" s="9"/>
      <c r="BL157" s="9"/>
      <c r="BM157" s="9"/>
      <c r="BN157" s="9"/>
      <c r="BO157" s="9"/>
    </row>
    <row r="158" spans="1:69" s="15" customFormat="1" ht="12.6" customHeight="1" outlineLevel="1" x14ac:dyDescent="0.15">
      <c r="A158" s="427"/>
      <c r="B158" s="96" t="s">
        <v>85</v>
      </c>
      <c r="C158" s="420" t="s">
        <v>33</v>
      </c>
      <c r="D158" s="420"/>
      <c r="E158" s="420"/>
      <c r="F158" s="420"/>
      <c r="G158" s="420"/>
      <c r="H158" s="420"/>
      <c r="I158" s="420"/>
      <c r="J158" s="420"/>
      <c r="K158" s="421"/>
      <c r="L158" s="422">
        <f>ROUNDDOWN(L157*$AI$1,0)</f>
        <v>0</v>
      </c>
      <c r="M158" s="423"/>
      <c r="N158" s="423"/>
      <c r="O158" s="424"/>
      <c r="P158" s="79" t="s">
        <v>139</v>
      </c>
      <c r="Q158" s="80"/>
      <c r="R158" s="69"/>
      <c r="S158" s="69"/>
      <c r="T158" s="70"/>
      <c r="U158" s="70"/>
      <c r="V158" s="67"/>
      <c r="W158" s="78"/>
      <c r="X158" s="67"/>
      <c r="Y158" s="67"/>
      <c r="Z158" s="67"/>
      <c r="AA158" s="67"/>
      <c r="AB158" s="71"/>
      <c r="AC158" s="71"/>
      <c r="AD158" s="71"/>
      <c r="AE158" s="97"/>
      <c r="AF158" s="58"/>
      <c r="AG158" s="58"/>
      <c r="AH158" s="9"/>
      <c r="AI158" s="9"/>
      <c r="AJ158" s="9"/>
      <c r="AK158" s="9"/>
      <c r="AL158" s="9"/>
      <c r="AM158" s="9"/>
      <c r="AN158" s="9"/>
      <c r="AO158" s="9"/>
      <c r="AP158" s="9"/>
      <c r="AQ158" s="9"/>
      <c r="AR158" s="9"/>
      <c r="AS158" s="9"/>
      <c r="AT158" s="9"/>
      <c r="AU158" s="9"/>
      <c r="AV158" s="9"/>
      <c r="AW158" s="9"/>
      <c r="AX158" s="9"/>
      <c r="AY158" s="9"/>
      <c r="AZ158" s="9"/>
      <c r="BA158" s="9"/>
      <c r="BB158" s="9"/>
      <c r="BC158" s="9"/>
      <c r="BD158" s="9"/>
      <c r="BE158" s="9"/>
      <c r="BF158" s="9"/>
      <c r="BG158" s="9"/>
      <c r="BH158" s="9"/>
      <c r="BI158" s="9"/>
      <c r="BJ158" s="9"/>
      <c r="BK158" s="9"/>
      <c r="BL158" s="9"/>
      <c r="BM158" s="9"/>
      <c r="BN158" s="9"/>
      <c r="BO158" s="9"/>
      <c r="BP158" s="9"/>
      <c r="BQ158" s="9"/>
    </row>
    <row r="159" spans="1:69" s="15" customFormat="1" ht="12.6" customHeight="1" outlineLevel="1" x14ac:dyDescent="0.15">
      <c r="A159" s="427"/>
      <c r="B159" s="71" t="s">
        <v>96</v>
      </c>
      <c r="C159" s="71"/>
      <c r="D159" s="71"/>
      <c r="E159" s="71"/>
      <c r="F159" s="71"/>
      <c r="G159" s="71"/>
      <c r="H159" s="71"/>
      <c r="I159" s="71"/>
      <c r="J159" s="71"/>
      <c r="K159" s="106"/>
      <c r="L159" s="422">
        <f>SUM(L157:O158)</f>
        <v>0</v>
      </c>
      <c r="M159" s="423"/>
      <c r="N159" s="423"/>
      <c r="O159" s="424"/>
      <c r="P159" s="79" t="s">
        <v>135</v>
      </c>
      <c r="Q159" s="80"/>
      <c r="R159" s="69"/>
      <c r="S159" s="69"/>
      <c r="T159" s="70"/>
      <c r="U159" s="70"/>
      <c r="V159" s="67"/>
      <c r="W159" s="67"/>
      <c r="X159" s="67"/>
      <c r="Y159" s="67"/>
      <c r="Z159" s="67"/>
      <c r="AA159" s="67"/>
      <c r="AB159" s="71"/>
      <c r="AC159" s="71"/>
      <c r="AD159" s="71"/>
      <c r="AE159" s="97"/>
      <c r="AF159" s="58"/>
      <c r="AG159" s="58"/>
      <c r="AH159" s="9"/>
      <c r="AI159" s="9"/>
      <c r="AJ159" s="9"/>
      <c r="AK159" s="9"/>
      <c r="AL159" s="9"/>
      <c r="AM159" s="9"/>
      <c r="AN159" s="9"/>
      <c r="AO159" s="9"/>
      <c r="AP159" s="9"/>
      <c r="AQ159" s="9"/>
      <c r="AR159" s="9"/>
      <c r="AS159" s="9"/>
      <c r="AT159" s="9"/>
      <c r="AU159" s="9"/>
      <c r="AV159" s="9"/>
      <c r="AW159" s="9"/>
      <c r="AX159" s="9"/>
      <c r="AY159" s="9"/>
      <c r="AZ159" s="9"/>
      <c r="BA159" s="9"/>
      <c r="BB159" s="9"/>
      <c r="BC159" s="9"/>
      <c r="BD159" s="9"/>
      <c r="BE159" s="9"/>
      <c r="BF159" s="9"/>
      <c r="BG159" s="9"/>
      <c r="BH159" s="9"/>
      <c r="BI159" s="9"/>
      <c r="BJ159" s="9"/>
      <c r="BK159" s="9"/>
      <c r="BL159" s="9"/>
      <c r="BM159" s="9"/>
      <c r="BN159" s="9"/>
      <c r="BO159" s="9"/>
      <c r="BP159" s="9"/>
      <c r="BQ159" s="9"/>
    </row>
    <row r="160" spans="1:69" s="15" customFormat="1" ht="12.6" customHeight="1" outlineLevel="1" x14ac:dyDescent="0.15">
      <c r="A160" s="81" t="s">
        <v>98</v>
      </c>
      <c r="B160" s="71"/>
      <c r="C160" s="71"/>
      <c r="D160" s="71"/>
      <c r="E160" s="71"/>
      <c r="F160" s="71"/>
      <c r="G160" s="71"/>
      <c r="H160" s="71"/>
      <c r="I160" s="71"/>
      <c r="J160" s="71"/>
      <c r="K160" s="106"/>
      <c r="L160" s="422">
        <f>ROUNDDOWN(L159*$AI$2,0)</f>
        <v>0</v>
      </c>
      <c r="M160" s="423"/>
      <c r="N160" s="423"/>
      <c r="O160" s="424"/>
      <c r="P160" s="79" t="s">
        <v>99</v>
      </c>
      <c r="Q160" s="80"/>
      <c r="R160" s="80"/>
      <c r="S160" s="69"/>
      <c r="T160" s="70"/>
      <c r="U160" s="70"/>
      <c r="V160" s="67"/>
      <c r="W160" s="67"/>
      <c r="X160" s="67"/>
      <c r="Y160" s="67"/>
      <c r="Z160" s="67"/>
      <c r="AA160" s="67"/>
      <c r="AB160" s="71"/>
      <c r="AC160" s="71"/>
      <c r="AD160" s="71"/>
      <c r="AE160" s="97"/>
      <c r="AF160" s="58"/>
      <c r="AG160" s="58"/>
      <c r="AH160" s="9"/>
      <c r="AI160" s="9"/>
      <c r="AJ160" s="9"/>
      <c r="AK160" s="9"/>
      <c r="AL160" s="9"/>
      <c r="AM160" s="9"/>
      <c r="AN160" s="9"/>
      <c r="AO160" s="9"/>
      <c r="AP160" s="9"/>
      <c r="AQ160" s="9"/>
      <c r="AR160" s="9"/>
      <c r="AS160" s="9"/>
      <c r="AT160" s="9"/>
      <c r="AU160" s="9"/>
      <c r="AV160" s="9"/>
      <c r="AW160" s="9"/>
      <c r="AX160" s="9"/>
      <c r="AY160" s="9"/>
      <c r="AZ160" s="9"/>
      <c r="BA160" s="9"/>
      <c r="BB160" s="9"/>
      <c r="BC160" s="9"/>
      <c r="BD160" s="9"/>
      <c r="BE160" s="9"/>
      <c r="BF160" s="9"/>
      <c r="BG160" s="9"/>
      <c r="BH160" s="9"/>
      <c r="BI160" s="9"/>
      <c r="BJ160" s="9"/>
      <c r="BK160" s="9"/>
      <c r="BL160" s="9"/>
      <c r="BM160" s="9"/>
      <c r="BN160" s="9"/>
      <c r="BO160" s="9"/>
      <c r="BP160" s="9"/>
      <c r="BQ160" s="9"/>
    </row>
    <row r="161" spans="1:69" s="15" customFormat="1" ht="12.6" customHeight="1" outlineLevel="1" x14ac:dyDescent="0.15">
      <c r="A161" s="81" t="s">
        <v>106</v>
      </c>
      <c r="B161" s="71"/>
      <c r="C161" s="71"/>
      <c r="D161" s="71"/>
      <c r="E161" s="71"/>
      <c r="F161" s="71"/>
      <c r="G161" s="71"/>
      <c r="H161" s="71"/>
      <c r="I161" s="71"/>
      <c r="J161" s="71"/>
      <c r="K161" s="106"/>
      <c r="L161" s="422">
        <f>SUM(L159:O160)</f>
        <v>0</v>
      </c>
      <c r="M161" s="423"/>
      <c r="N161" s="423"/>
      <c r="O161" s="424"/>
      <c r="P161" s="81" t="s">
        <v>100</v>
      </c>
      <c r="Q161" s="71"/>
      <c r="R161" s="80"/>
      <c r="S161" s="69"/>
      <c r="T161" s="70"/>
      <c r="U161" s="423">
        <f>ROUNDDOWN(L161/1.1*0.1,0)</f>
        <v>0</v>
      </c>
      <c r="V161" s="423"/>
      <c r="W161" s="423"/>
      <c r="X161" s="423"/>
      <c r="Y161" s="42"/>
      <c r="Z161" s="42"/>
      <c r="AA161" s="67"/>
      <c r="AB161" s="71"/>
      <c r="AC161" s="71"/>
      <c r="AD161" s="71"/>
      <c r="AE161" s="97"/>
      <c r="AF161" s="58"/>
      <c r="AG161" s="58"/>
      <c r="AH161" s="9"/>
      <c r="AI161" s="9"/>
      <c r="AJ161" s="9"/>
      <c r="AK161" s="9"/>
      <c r="AL161" s="9"/>
      <c r="AM161" s="9"/>
      <c r="AN161" s="9"/>
      <c r="AO161" s="9"/>
      <c r="AP161" s="9"/>
      <c r="AQ161" s="9"/>
      <c r="AR161" s="9"/>
      <c r="AS161" s="9"/>
      <c r="AT161" s="9"/>
      <c r="AU161" s="9"/>
      <c r="AV161" s="9"/>
      <c r="AW161" s="9"/>
      <c r="AX161" s="9"/>
      <c r="AY161" s="9"/>
      <c r="AZ161" s="9"/>
      <c r="BA161" s="9"/>
      <c r="BB161" s="9"/>
      <c r="BC161" s="9"/>
      <c r="BD161" s="9"/>
      <c r="BE161" s="9"/>
      <c r="BF161" s="9"/>
      <c r="BG161" s="9"/>
      <c r="BH161" s="9"/>
      <c r="BI161" s="9"/>
      <c r="BJ161" s="9"/>
      <c r="BK161" s="9"/>
      <c r="BL161" s="9"/>
      <c r="BM161" s="9"/>
      <c r="BN161" s="9"/>
      <c r="BO161" s="9"/>
      <c r="BP161" s="9"/>
      <c r="BQ161" s="9"/>
    </row>
    <row r="162" spans="1:69" s="15" customFormat="1" ht="12.6" customHeight="1" outlineLevel="1" x14ac:dyDescent="0.15">
      <c r="A162" s="81" t="s">
        <v>42</v>
      </c>
      <c r="B162" s="71"/>
      <c r="C162" s="71"/>
      <c r="D162" s="71"/>
      <c r="E162" s="71"/>
      <c r="F162" s="71"/>
      <c r="G162" s="71"/>
      <c r="H162" s="71"/>
      <c r="I162" s="71"/>
      <c r="J162" s="71"/>
      <c r="K162" s="106"/>
      <c r="L162" s="422">
        <f>IFERROR(IF(P162="",0,L161*P162),0)</f>
        <v>0</v>
      </c>
      <c r="M162" s="423"/>
      <c r="N162" s="423"/>
      <c r="O162" s="424"/>
      <c r="P162" s="110">
        <f>IFERROR(IF($I$146="利用あり",Z4-P4,0),"")</f>
        <v>0</v>
      </c>
      <c r="Q162" s="80" t="s">
        <v>158</v>
      </c>
      <c r="R162" s="69"/>
      <c r="S162" s="454" t="s">
        <v>100</v>
      </c>
      <c r="T162" s="454"/>
      <c r="U162" s="454"/>
      <c r="V162" s="454"/>
      <c r="W162" s="454"/>
      <c r="X162" s="423">
        <f>ROUNDDOWN(L162/1.1*0.1,0)</f>
        <v>0</v>
      </c>
      <c r="Y162" s="423"/>
      <c r="Z162" s="423"/>
      <c r="AA162" s="423"/>
      <c r="AB162" s="71"/>
      <c r="AC162" s="71"/>
      <c r="AD162" s="2"/>
      <c r="AE162" s="3"/>
      <c r="AF162" s="9"/>
      <c r="AG162" s="9"/>
      <c r="AH162" s="9"/>
      <c r="AI162" s="9"/>
      <c r="AJ162" s="9"/>
      <c r="AK162" s="9"/>
      <c r="AL162" s="9"/>
      <c r="AM162" s="9"/>
      <c r="AN162" s="9"/>
      <c r="AO162" s="9"/>
      <c r="AP162" s="9"/>
      <c r="AQ162" s="9"/>
      <c r="AR162" s="9"/>
      <c r="AS162" s="9"/>
      <c r="AT162" s="9"/>
      <c r="AU162" s="9"/>
      <c r="AV162" s="9"/>
      <c r="AW162" s="9"/>
      <c r="AX162" s="9"/>
      <c r="AY162" s="9"/>
      <c r="AZ162" s="9"/>
      <c r="BA162" s="9"/>
      <c r="BB162" s="9"/>
      <c r="BC162" s="9"/>
      <c r="BD162" s="9"/>
      <c r="BE162" s="9"/>
      <c r="BF162" s="9"/>
      <c r="BG162" s="9"/>
      <c r="BH162" s="9"/>
      <c r="BI162" s="9"/>
      <c r="BJ162" s="9"/>
      <c r="BK162" s="9"/>
      <c r="BL162" s="9"/>
      <c r="BM162" s="9"/>
    </row>
    <row r="163" spans="1:69" s="15" customFormat="1" ht="12.6" customHeight="1" outlineLevel="1" x14ac:dyDescent="0.15">
      <c r="A163" s="111"/>
      <c r="B163" s="63"/>
      <c r="C163" s="63"/>
      <c r="D163" s="63"/>
      <c r="E163" s="63"/>
      <c r="F163" s="63"/>
      <c r="G163" s="63"/>
      <c r="H163" s="63"/>
      <c r="I163" s="63"/>
      <c r="J163" s="63"/>
      <c r="K163" s="63"/>
      <c r="L163" s="85"/>
      <c r="M163" s="85"/>
      <c r="N163" s="85"/>
      <c r="O163" s="100"/>
      <c r="P163" s="92"/>
      <c r="Q163" s="92"/>
      <c r="R163" s="92"/>
      <c r="S163" s="92"/>
      <c r="T163" s="58"/>
      <c r="Y163" s="90"/>
      <c r="Z163" s="100"/>
      <c r="AA163" s="90"/>
      <c r="AB163" s="100"/>
      <c r="AC163" s="100"/>
      <c r="AD163" s="100"/>
      <c r="AE163" s="100"/>
      <c r="AF163" s="58"/>
      <c r="AG163" s="58"/>
      <c r="AH163" s="9"/>
      <c r="AI163" s="9"/>
      <c r="AJ163" s="9"/>
      <c r="AK163" s="9"/>
      <c r="AL163" s="9"/>
      <c r="AM163" s="9"/>
      <c r="AN163" s="9"/>
      <c r="AO163" s="9"/>
      <c r="AP163" s="9"/>
      <c r="AQ163" s="9"/>
      <c r="AR163" s="9"/>
      <c r="AS163" s="9"/>
      <c r="AT163" s="9"/>
      <c r="AU163" s="9"/>
      <c r="AV163" s="9"/>
      <c r="AW163" s="9"/>
      <c r="AX163" s="9"/>
      <c r="AY163" s="9"/>
      <c r="AZ163" s="9"/>
      <c r="BA163" s="9"/>
      <c r="BB163" s="9"/>
      <c r="BC163" s="9"/>
      <c r="BD163" s="9"/>
      <c r="BE163" s="9"/>
      <c r="BF163" s="9"/>
      <c r="BG163" s="9"/>
      <c r="BH163" s="9"/>
      <c r="BI163" s="9"/>
      <c r="BJ163" s="9"/>
      <c r="BK163" s="9"/>
      <c r="BL163" s="9"/>
      <c r="BM163" s="9"/>
      <c r="BN163" s="9"/>
      <c r="BO163" s="9"/>
      <c r="BP163" s="9"/>
      <c r="BQ163" s="9"/>
    </row>
    <row r="164" spans="1:69" s="15" customFormat="1" ht="12.6" customHeight="1" x14ac:dyDescent="0.15">
      <c r="A164" s="62" t="s">
        <v>159</v>
      </c>
      <c r="B164" s="63"/>
      <c r="C164" s="63"/>
      <c r="D164" s="63"/>
      <c r="E164" s="63"/>
      <c r="F164" s="63"/>
      <c r="G164" s="63"/>
      <c r="H164" s="63"/>
      <c r="I164" s="63"/>
      <c r="J164" s="63"/>
      <c r="K164" s="63"/>
      <c r="L164" s="85"/>
      <c r="M164" s="85"/>
      <c r="N164" s="85"/>
      <c r="O164" s="100"/>
      <c r="P164" s="92"/>
      <c r="Q164" s="92"/>
      <c r="R164" s="92"/>
      <c r="S164" s="92"/>
      <c r="T164" s="58"/>
      <c r="U164" s="58"/>
      <c r="V164" s="99"/>
      <c r="W164" s="112"/>
      <c r="X164" s="90"/>
      <c r="Y164" s="90"/>
      <c r="Z164" s="100"/>
      <c r="AA164" s="90"/>
      <c r="AB164" s="100"/>
      <c r="AC164" s="100"/>
      <c r="AD164" s="100"/>
      <c r="AE164" s="100"/>
      <c r="AF164" s="58"/>
      <c r="AG164" s="58"/>
      <c r="AH164" s="9"/>
      <c r="AI164" s="9"/>
      <c r="AJ164" s="9"/>
      <c r="AK164" s="9"/>
      <c r="AL164" s="9"/>
      <c r="AM164" s="9"/>
      <c r="AN164" s="9"/>
      <c r="AO164" s="9"/>
      <c r="AP164" s="9"/>
      <c r="AQ164" s="9"/>
      <c r="AR164" s="9"/>
      <c r="AS164" s="9"/>
      <c r="AT164" s="9"/>
      <c r="AU164" s="9"/>
      <c r="AV164" s="9"/>
      <c r="AW164" s="9"/>
      <c r="AX164" s="9"/>
      <c r="AY164" s="9"/>
      <c r="AZ164" s="9"/>
      <c r="BA164" s="9"/>
      <c r="BB164" s="9"/>
      <c r="BC164" s="9"/>
      <c r="BD164" s="9"/>
      <c r="BE164" s="9"/>
      <c r="BF164" s="9"/>
      <c r="BG164" s="9"/>
      <c r="BH164" s="9"/>
      <c r="BI164" s="9"/>
      <c r="BJ164" s="9"/>
      <c r="BK164" s="9"/>
      <c r="BL164" s="9"/>
      <c r="BM164" s="9"/>
      <c r="BN164" s="9"/>
      <c r="BO164" s="9"/>
      <c r="BP164" s="9"/>
      <c r="BQ164" s="9"/>
    </row>
    <row r="165" spans="1:69" s="15" customFormat="1" ht="12.6" customHeight="1" x14ac:dyDescent="0.15">
      <c r="A165" s="413" t="s">
        <v>0</v>
      </c>
      <c r="B165" s="414"/>
      <c r="C165" s="414"/>
      <c r="D165" s="414"/>
      <c r="E165" s="414"/>
      <c r="F165" s="414"/>
      <c r="G165" s="414"/>
      <c r="H165" s="414"/>
      <c r="I165" s="414"/>
      <c r="J165" s="414"/>
      <c r="K165" s="414"/>
      <c r="L165" s="413" t="s">
        <v>79</v>
      </c>
      <c r="M165" s="414"/>
      <c r="N165" s="414"/>
      <c r="O165" s="415"/>
      <c r="P165" s="413" t="s">
        <v>46</v>
      </c>
      <c r="Q165" s="414"/>
      <c r="R165" s="414"/>
      <c r="S165" s="414"/>
      <c r="T165" s="414"/>
      <c r="U165" s="414"/>
      <c r="V165" s="414"/>
      <c r="W165" s="414"/>
      <c r="X165" s="414"/>
      <c r="Y165" s="414"/>
      <c r="Z165" s="414"/>
      <c r="AA165" s="414"/>
      <c r="AB165" s="414"/>
      <c r="AC165" s="414"/>
      <c r="AD165" s="414"/>
      <c r="AE165" s="415"/>
      <c r="AF165" s="58"/>
      <c r="AG165" s="58"/>
      <c r="AH165" s="9"/>
      <c r="AI165" s="9"/>
      <c r="AJ165" s="9"/>
      <c r="AK165" s="9"/>
      <c r="AL165" s="9"/>
      <c r="AM165" s="9"/>
      <c r="AN165" s="9"/>
      <c r="AO165" s="9"/>
      <c r="AP165" s="9"/>
      <c r="AQ165" s="9"/>
      <c r="AR165" s="9"/>
      <c r="AS165" s="9"/>
      <c r="AT165" s="9"/>
      <c r="AU165" s="9"/>
      <c r="AV165" s="9"/>
      <c r="AW165" s="9"/>
      <c r="AX165" s="9"/>
      <c r="AY165" s="9"/>
      <c r="AZ165" s="9"/>
      <c r="BA165" s="9"/>
      <c r="BB165" s="9"/>
      <c r="BC165" s="9"/>
      <c r="BD165" s="9"/>
      <c r="BE165" s="9"/>
      <c r="BF165" s="9"/>
      <c r="BG165" s="9"/>
      <c r="BH165" s="9"/>
      <c r="BI165" s="9"/>
      <c r="BJ165" s="9"/>
      <c r="BK165" s="9"/>
      <c r="BL165" s="9"/>
      <c r="BM165" s="9"/>
      <c r="BN165" s="9"/>
      <c r="BO165" s="9"/>
      <c r="BP165" s="9"/>
      <c r="BQ165" s="9"/>
    </row>
    <row r="166" spans="1:69" s="15" customFormat="1" ht="12.6" customHeight="1" x14ac:dyDescent="0.15">
      <c r="A166" s="427" t="s">
        <v>81</v>
      </c>
      <c r="B166" s="96" t="s">
        <v>82</v>
      </c>
      <c r="C166" s="420" t="s">
        <v>160</v>
      </c>
      <c r="D166" s="420"/>
      <c r="E166" s="420"/>
      <c r="F166" s="420"/>
      <c r="G166" s="420"/>
      <c r="H166" s="420"/>
      <c r="I166" s="420"/>
      <c r="J166" s="420"/>
      <c r="K166" s="421"/>
      <c r="L166" s="422">
        <f>ROUNDDOWN(P166*T166*W166*110/100,0)</f>
        <v>33000</v>
      </c>
      <c r="M166" s="423"/>
      <c r="N166" s="423"/>
      <c r="O166" s="424"/>
      <c r="P166" s="425">
        <v>30000</v>
      </c>
      <c r="Q166" s="426"/>
      <c r="R166" s="426"/>
      <c r="S166" s="101" t="s">
        <v>2</v>
      </c>
      <c r="T166" s="71">
        <v>1</v>
      </c>
      <c r="U166" s="78" t="s">
        <v>4</v>
      </c>
      <c r="V166" s="101" t="s">
        <v>2</v>
      </c>
      <c r="W166" s="86">
        <v>1</v>
      </c>
      <c r="X166" s="69" t="s">
        <v>155</v>
      </c>
      <c r="Y166" s="71" t="str">
        <f t="shared" ref="Y166" si="12">"＋消費税相当額"</f>
        <v>＋消費税相当額</v>
      </c>
      <c r="Z166" s="71"/>
      <c r="AA166" s="71"/>
      <c r="AB166" s="71"/>
      <c r="AC166" s="71"/>
      <c r="AD166" s="71"/>
      <c r="AE166" s="3"/>
      <c r="AF166" s="9"/>
      <c r="AG166" s="9"/>
      <c r="AH166" s="9"/>
      <c r="AI166" s="9"/>
      <c r="AJ166" s="9"/>
      <c r="AK166" s="9"/>
      <c r="AL166" s="9"/>
      <c r="AM166" s="9"/>
      <c r="AN166" s="9"/>
      <c r="AO166" s="9"/>
      <c r="AP166" s="9"/>
      <c r="AQ166" s="9"/>
      <c r="AR166" s="9"/>
      <c r="AS166" s="9"/>
      <c r="AT166" s="9"/>
      <c r="AU166" s="9"/>
      <c r="AV166" s="9"/>
      <c r="AW166" s="9"/>
      <c r="AX166" s="9"/>
      <c r="AY166" s="9"/>
      <c r="AZ166" s="9"/>
      <c r="BA166" s="9"/>
      <c r="BB166" s="9"/>
      <c r="BC166" s="9"/>
      <c r="BD166" s="9"/>
      <c r="BE166" s="9"/>
      <c r="BF166" s="9"/>
      <c r="BG166" s="9"/>
      <c r="BH166" s="9"/>
      <c r="BI166" s="9"/>
      <c r="BJ166" s="9"/>
      <c r="BK166" s="9"/>
      <c r="BL166" s="9"/>
      <c r="BM166" s="9"/>
      <c r="BN166" s="9"/>
    </row>
    <row r="167" spans="1:69" s="15" customFormat="1" ht="12.6" customHeight="1" x14ac:dyDescent="0.15">
      <c r="A167" s="427"/>
      <c r="B167" s="96" t="s">
        <v>85</v>
      </c>
      <c r="C167" s="420" t="s">
        <v>33</v>
      </c>
      <c r="D167" s="420"/>
      <c r="E167" s="420"/>
      <c r="F167" s="420"/>
      <c r="G167" s="420"/>
      <c r="H167" s="420"/>
      <c r="I167" s="420"/>
      <c r="J167" s="420"/>
      <c r="K167" s="421"/>
      <c r="L167" s="422">
        <f>ROUNDDOWN(L166*$AI$1,0)</f>
        <v>6600</v>
      </c>
      <c r="M167" s="423"/>
      <c r="N167" s="423"/>
      <c r="O167" s="424"/>
      <c r="P167" s="79" t="s">
        <v>139</v>
      </c>
      <c r="Q167" s="80"/>
      <c r="R167" s="69"/>
      <c r="S167" s="69"/>
      <c r="T167" s="70"/>
      <c r="U167" s="70"/>
      <c r="V167" s="67"/>
      <c r="W167" s="78"/>
      <c r="X167" s="67"/>
      <c r="Y167" s="67"/>
      <c r="Z167" s="67"/>
      <c r="AA167" s="67"/>
      <c r="AB167" s="71"/>
      <c r="AC167" s="71"/>
      <c r="AD167" s="71"/>
      <c r="AE167" s="97"/>
      <c r="AF167" s="58"/>
      <c r="AG167" s="58"/>
      <c r="AH167" s="9"/>
      <c r="AI167" s="9"/>
      <c r="AJ167" s="9"/>
      <c r="AK167" s="9"/>
      <c r="AL167" s="9"/>
      <c r="AM167" s="9"/>
      <c r="AN167" s="9"/>
      <c r="AO167" s="9"/>
      <c r="AP167" s="9"/>
      <c r="AQ167" s="9"/>
      <c r="AR167" s="9"/>
      <c r="AS167" s="9"/>
      <c r="AT167" s="9"/>
      <c r="AU167" s="9"/>
      <c r="AV167" s="9"/>
      <c r="AW167" s="9"/>
      <c r="AX167" s="9"/>
      <c r="AY167" s="9"/>
      <c r="AZ167" s="9"/>
      <c r="BA167" s="9"/>
      <c r="BB167" s="9"/>
      <c r="BC167" s="9"/>
      <c r="BD167" s="9"/>
      <c r="BE167" s="9"/>
      <c r="BF167" s="9"/>
      <c r="BG167" s="9"/>
      <c r="BH167" s="9"/>
      <c r="BI167" s="9"/>
      <c r="BJ167" s="9"/>
      <c r="BK167" s="9"/>
      <c r="BL167" s="9"/>
      <c r="BM167" s="9"/>
      <c r="BN167" s="9"/>
      <c r="BO167" s="9"/>
      <c r="BP167" s="9"/>
      <c r="BQ167" s="9"/>
    </row>
    <row r="168" spans="1:69" ht="12.6" customHeight="1" x14ac:dyDescent="0.15">
      <c r="A168" s="427"/>
      <c r="B168" s="71" t="s">
        <v>96</v>
      </c>
      <c r="C168" s="71"/>
      <c r="D168" s="71"/>
      <c r="E168" s="71"/>
      <c r="F168" s="71"/>
      <c r="G168" s="71"/>
      <c r="H168" s="71"/>
      <c r="I168" s="71"/>
      <c r="J168" s="71"/>
      <c r="K168" s="71"/>
      <c r="L168" s="422">
        <f>SUM(L166:O167)</f>
        <v>39600</v>
      </c>
      <c r="M168" s="423"/>
      <c r="N168" s="423"/>
      <c r="O168" s="424"/>
      <c r="P168" s="79" t="s">
        <v>135</v>
      </c>
      <c r="Q168" s="80"/>
      <c r="R168" s="69"/>
      <c r="S168" s="69"/>
      <c r="T168" s="70"/>
      <c r="U168" s="70"/>
      <c r="V168" s="67"/>
      <c r="W168" s="67"/>
      <c r="X168" s="67"/>
      <c r="Y168" s="67"/>
      <c r="Z168" s="67"/>
      <c r="AA168" s="67"/>
      <c r="AB168" s="71"/>
      <c r="AC168" s="71"/>
      <c r="AD168" s="71"/>
      <c r="AE168" s="97"/>
      <c r="AF168" s="58"/>
      <c r="AG168" s="58"/>
      <c r="AH168" s="9"/>
      <c r="AI168" s="9"/>
      <c r="AJ168" s="9"/>
    </row>
    <row r="169" spans="1:69" ht="12.6" customHeight="1" x14ac:dyDescent="0.15">
      <c r="A169" s="81" t="s">
        <v>98</v>
      </c>
      <c r="B169" s="71"/>
      <c r="C169" s="71"/>
      <c r="D169" s="71"/>
      <c r="E169" s="71"/>
      <c r="F169" s="71"/>
      <c r="G169" s="71"/>
      <c r="H169" s="71"/>
      <c r="I169" s="71"/>
      <c r="J169" s="71"/>
      <c r="K169" s="71"/>
      <c r="L169" s="422">
        <f>ROUNDDOWN(L168*$AI$2,0)</f>
        <v>11880</v>
      </c>
      <c r="M169" s="423"/>
      <c r="N169" s="423"/>
      <c r="O169" s="424"/>
      <c r="P169" s="79" t="s">
        <v>99</v>
      </c>
      <c r="Q169" s="80"/>
      <c r="R169" s="80"/>
      <c r="S169" s="69"/>
      <c r="T169" s="70"/>
      <c r="U169" s="70"/>
      <c r="V169" s="67"/>
      <c r="W169" s="67"/>
      <c r="X169" s="67"/>
      <c r="Y169" s="67"/>
      <c r="Z169" s="67"/>
      <c r="AA169" s="67"/>
      <c r="AB169" s="71"/>
      <c r="AC169" s="71"/>
      <c r="AD169" s="71"/>
      <c r="AE169" s="97"/>
      <c r="AF169" s="58"/>
      <c r="AG169" s="58"/>
      <c r="AH169" s="9"/>
      <c r="AI169" s="9"/>
      <c r="AJ169" s="9"/>
    </row>
    <row r="170" spans="1:69" ht="12.6" customHeight="1" x14ac:dyDescent="0.15">
      <c r="A170" s="81" t="s">
        <v>106</v>
      </c>
      <c r="B170" s="71"/>
      <c r="C170" s="71"/>
      <c r="D170" s="71"/>
      <c r="E170" s="71"/>
      <c r="F170" s="71"/>
      <c r="G170" s="71"/>
      <c r="H170" s="71"/>
      <c r="I170" s="71"/>
      <c r="J170" s="71"/>
      <c r="K170" s="71"/>
      <c r="L170" s="422">
        <f>SUM(L168:O169)</f>
        <v>51480</v>
      </c>
      <c r="M170" s="423"/>
      <c r="N170" s="423"/>
      <c r="O170" s="424"/>
      <c r="P170" s="81" t="s">
        <v>100</v>
      </c>
      <c r="Q170" s="71"/>
      <c r="R170" s="80"/>
      <c r="S170" s="69"/>
      <c r="T170" s="70"/>
      <c r="U170" s="423">
        <f>ROUNDDOWN(L170/1.1*0.1,0)</f>
        <v>4680</v>
      </c>
      <c r="V170" s="423"/>
      <c r="W170" s="423"/>
      <c r="X170" s="423"/>
      <c r="Y170" s="13"/>
      <c r="Z170" s="13"/>
      <c r="AA170" s="67"/>
      <c r="AB170" s="71"/>
      <c r="AC170" s="71"/>
      <c r="AD170" s="71"/>
      <c r="AE170" s="97"/>
      <c r="AF170" s="58"/>
      <c r="AG170" s="58"/>
      <c r="AH170" s="9"/>
      <c r="AI170" s="9"/>
      <c r="AJ170" s="9"/>
    </row>
    <row r="171" spans="1:69" ht="12.6" customHeight="1" x14ac:dyDescent="0.15">
      <c r="A171" s="81" t="s">
        <v>42</v>
      </c>
      <c r="B171" s="71"/>
      <c r="C171" s="71"/>
      <c r="D171" s="71"/>
      <c r="E171" s="71"/>
      <c r="F171" s="71"/>
      <c r="G171" s="71"/>
      <c r="H171" s="71"/>
      <c r="I171" s="71"/>
      <c r="J171" s="71"/>
      <c r="K171" s="71"/>
      <c r="L171" s="422">
        <f>L170*P171*S171</f>
        <v>0</v>
      </c>
      <c r="M171" s="423"/>
      <c r="N171" s="423"/>
      <c r="O171" s="424"/>
      <c r="P171" s="81">
        <f>'ポイント表(Ver.3.0)'!C10</f>
        <v>0</v>
      </c>
      <c r="Q171" s="78" t="s">
        <v>4</v>
      </c>
      <c r="R171" s="101" t="s">
        <v>2</v>
      </c>
      <c r="S171" s="86">
        <v>1</v>
      </c>
      <c r="T171" s="80" t="s">
        <v>161</v>
      </c>
      <c r="U171" s="86"/>
      <c r="V171" s="13"/>
      <c r="W171" s="71" t="s">
        <v>100</v>
      </c>
      <c r="X171" s="71"/>
      <c r="Y171" s="71"/>
      <c r="Z171" s="71"/>
      <c r="AA171" s="71"/>
      <c r="AB171" s="423">
        <f>ROUNDDOWN(L171/1.1*0.1,0)</f>
        <v>0</v>
      </c>
      <c r="AC171" s="423"/>
      <c r="AD171" s="423"/>
      <c r="AE171" s="424"/>
      <c r="AF171" s="58"/>
      <c r="AG171" s="58"/>
      <c r="AH171" s="9"/>
      <c r="AI171" s="9"/>
      <c r="AJ171" s="9"/>
    </row>
    <row r="172" spans="1:69" ht="12.6" customHeight="1" x14ac:dyDescent="0.15">
      <c r="B172" s="9"/>
      <c r="O172" s="16"/>
      <c r="P172" s="17"/>
      <c r="Q172" s="17"/>
      <c r="R172" s="4"/>
    </row>
  </sheetData>
  <mergeCells count="372">
    <mergeCell ref="L169:O169"/>
    <mergeCell ref="L170:O170"/>
    <mergeCell ref="U170:X170"/>
    <mergeCell ref="L171:O171"/>
    <mergeCell ref="AB171:AE171"/>
    <mergeCell ref="A165:K165"/>
    <mergeCell ref="L165:O165"/>
    <mergeCell ref="P165:AE165"/>
    <mergeCell ref="A166:A168"/>
    <mergeCell ref="C166:K166"/>
    <mergeCell ref="L166:O166"/>
    <mergeCell ref="P166:R166"/>
    <mergeCell ref="C167:K167"/>
    <mergeCell ref="L167:O167"/>
    <mergeCell ref="L168:O168"/>
    <mergeCell ref="L159:O159"/>
    <mergeCell ref="L160:O160"/>
    <mergeCell ref="L161:O161"/>
    <mergeCell ref="U161:X161"/>
    <mergeCell ref="L162:O162"/>
    <mergeCell ref="S162:W162"/>
    <mergeCell ref="X162:AA162"/>
    <mergeCell ref="Y154:AB154"/>
    <mergeCell ref="A156:K156"/>
    <mergeCell ref="L156:O156"/>
    <mergeCell ref="P156:AE156"/>
    <mergeCell ref="A157:A159"/>
    <mergeCell ref="C157:K157"/>
    <mergeCell ref="L157:O157"/>
    <mergeCell ref="P157:R157"/>
    <mergeCell ref="C158:K158"/>
    <mergeCell ref="L158:O158"/>
    <mergeCell ref="L152:O152"/>
    <mergeCell ref="L153:O153"/>
    <mergeCell ref="U153:X153"/>
    <mergeCell ref="A154:K154"/>
    <mergeCell ref="L154:O154"/>
    <mergeCell ref="T154:X154"/>
    <mergeCell ref="A149:A151"/>
    <mergeCell ref="C149:K149"/>
    <mergeCell ref="L149:O149"/>
    <mergeCell ref="P149:R149"/>
    <mergeCell ref="C150:K150"/>
    <mergeCell ref="L150:O150"/>
    <mergeCell ref="L151:O151"/>
    <mergeCell ref="U144:X144"/>
    <mergeCell ref="I146:K146"/>
    <mergeCell ref="G147:J147"/>
    <mergeCell ref="L147:O147"/>
    <mergeCell ref="A148:K148"/>
    <mergeCell ref="L148:O148"/>
    <mergeCell ref="P148:AE148"/>
    <mergeCell ref="P140:R140"/>
    <mergeCell ref="C141:K141"/>
    <mergeCell ref="L141:O141"/>
    <mergeCell ref="L142:O142"/>
    <mergeCell ref="L143:O143"/>
    <mergeCell ref="L144:O144"/>
    <mergeCell ref="A138:K138"/>
    <mergeCell ref="L138:O138"/>
    <mergeCell ref="P138:AE138"/>
    <mergeCell ref="A139:A142"/>
    <mergeCell ref="C139:K139"/>
    <mergeCell ref="L139:O139"/>
    <mergeCell ref="P139:R139"/>
    <mergeCell ref="C140:K140"/>
    <mergeCell ref="L140:O140"/>
    <mergeCell ref="L132:O132"/>
    <mergeCell ref="L133:O133"/>
    <mergeCell ref="L134:O134"/>
    <mergeCell ref="U134:X134"/>
    <mergeCell ref="L135:O135"/>
    <mergeCell ref="U135:Y135"/>
    <mergeCell ref="U126:X126"/>
    <mergeCell ref="A129:K129"/>
    <mergeCell ref="L129:O129"/>
    <mergeCell ref="P129:AE129"/>
    <mergeCell ref="A130:A132"/>
    <mergeCell ref="C130:K130"/>
    <mergeCell ref="L130:O130"/>
    <mergeCell ref="P130:R130"/>
    <mergeCell ref="C131:K131"/>
    <mergeCell ref="L131:O131"/>
    <mergeCell ref="Z135:AC135"/>
    <mergeCell ref="P122:R122"/>
    <mergeCell ref="C123:K123"/>
    <mergeCell ref="L123:O123"/>
    <mergeCell ref="L124:O124"/>
    <mergeCell ref="L125:O125"/>
    <mergeCell ref="L126:O126"/>
    <mergeCell ref="Z117:AC117"/>
    <mergeCell ref="A120:K120"/>
    <mergeCell ref="L120:O120"/>
    <mergeCell ref="P120:AE120"/>
    <mergeCell ref="A121:A124"/>
    <mergeCell ref="C121:K121"/>
    <mergeCell ref="L121:O121"/>
    <mergeCell ref="P121:R121"/>
    <mergeCell ref="C122:K122"/>
    <mergeCell ref="L122:O122"/>
    <mergeCell ref="L114:O114"/>
    <mergeCell ref="L115:O115"/>
    <mergeCell ref="L116:O116"/>
    <mergeCell ref="U116:X116"/>
    <mergeCell ref="L117:O117"/>
    <mergeCell ref="U117:Y117"/>
    <mergeCell ref="Z108:AC108"/>
    <mergeCell ref="A111:K111"/>
    <mergeCell ref="L111:O111"/>
    <mergeCell ref="P111:AE111"/>
    <mergeCell ref="A112:A114"/>
    <mergeCell ref="C112:K112"/>
    <mergeCell ref="L112:O112"/>
    <mergeCell ref="P112:R112"/>
    <mergeCell ref="C113:K113"/>
    <mergeCell ref="L113:O113"/>
    <mergeCell ref="L106:O106"/>
    <mergeCell ref="L107:O107"/>
    <mergeCell ref="U107:X107"/>
    <mergeCell ref="A108:K108"/>
    <mergeCell ref="L108:O108"/>
    <mergeCell ref="U108:Y108"/>
    <mergeCell ref="Z99:AC99"/>
    <mergeCell ref="A102:K102"/>
    <mergeCell ref="L102:O102"/>
    <mergeCell ref="P102:AE102"/>
    <mergeCell ref="A103:A105"/>
    <mergeCell ref="L103:O103"/>
    <mergeCell ref="P103:R103"/>
    <mergeCell ref="L104:O104"/>
    <mergeCell ref="L105:O105"/>
    <mergeCell ref="L96:O96"/>
    <mergeCell ref="L97:O97"/>
    <mergeCell ref="L98:O98"/>
    <mergeCell ref="U98:X98"/>
    <mergeCell ref="L99:O99"/>
    <mergeCell ref="U99:Y99"/>
    <mergeCell ref="A93:K93"/>
    <mergeCell ref="L93:O93"/>
    <mergeCell ref="P93:AE93"/>
    <mergeCell ref="A94:A96"/>
    <mergeCell ref="C94:K94"/>
    <mergeCell ref="L94:O94"/>
    <mergeCell ref="P94:R94"/>
    <mergeCell ref="Y94:AB94"/>
    <mergeCell ref="C95:K95"/>
    <mergeCell ref="L95:O95"/>
    <mergeCell ref="L88:O88"/>
    <mergeCell ref="L89:O89"/>
    <mergeCell ref="U89:X89"/>
    <mergeCell ref="C84:K84"/>
    <mergeCell ref="L84:O84"/>
    <mergeCell ref="P84:R84"/>
    <mergeCell ref="C85:K85"/>
    <mergeCell ref="L85:O85"/>
    <mergeCell ref="P85:R85"/>
    <mergeCell ref="A81:K81"/>
    <mergeCell ref="L81:O81"/>
    <mergeCell ref="P81:AE81"/>
    <mergeCell ref="A82:A87"/>
    <mergeCell ref="C82:K82"/>
    <mergeCell ref="L82:O82"/>
    <mergeCell ref="P82:R82"/>
    <mergeCell ref="C83:K83"/>
    <mergeCell ref="L83:O83"/>
    <mergeCell ref="P83:R83"/>
    <mergeCell ref="C86:K86"/>
    <mergeCell ref="L86:O86"/>
    <mergeCell ref="L87:O87"/>
    <mergeCell ref="P80:R80"/>
    <mergeCell ref="K76:N76"/>
    <mergeCell ref="O76:R76"/>
    <mergeCell ref="S76:V76"/>
    <mergeCell ref="W76:Z76"/>
    <mergeCell ref="AA76:AE76"/>
    <mergeCell ref="K77:N77"/>
    <mergeCell ref="O77:R77"/>
    <mergeCell ref="S77:V77"/>
    <mergeCell ref="W77:Z77"/>
    <mergeCell ref="AA77:AE77"/>
    <mergeCell ref="AA73:AE73"/>
    <mergeCell ref="C74:J74"/>
    <mergeCell ref="K74:N74"/>
    <mergeCell ref="O74:R74"/>
    <mergeCell ref="S74:V74"/>
    <mergeCell ref="W74:Z74"/>
    <mergeCell ref="AA74:AE74"/>
    <mergeCell ref="K78:N78"/>
    <mergeCell ref="O78:R78"/>
    <mergeCell ref="S78:V78"/>
    <mergeCell ref="W78:Z78"/>
    <mergeCell ref="AA78:AE78"/>
    <mergeCell ref="AA71:AE71"/>
    <mergeCell ref="C72:J72"/>
    <mergeCell ref="K72:N72"/>
    <mergeCell ref="O72:R72"/>
    <mergeCell ref="S72:V72"/>
    <mergeCell ref="W72:Z72"/>
    <mergeCell ref="AA72:AE72"/>
    <mergeCell ref="A71:A76"/>
    <mergeCell ref="C71:J71"/>
    <mergeCell ref="K71:N71"/>
    <mergeCell ref="O71:R71"/>
    <mergeCell ref="S71:V71"/>
    <mergeCell ref="W71:Z71"/>
    <mergeCell ref="C73:J73"/>
    <mergeCell ref="K73:N73"/>
    <mergeCell ref="O73:R73"/>
    <mergeCell ref="S73:V73"/>
    <mergeCell ref="C75:J75"/>
    <mergeCell ref="K75:N75"/>
    <mergeCell ref="O75:R75"/>
    <mergeCell ref="S75:V75"/>
    <mergeCell ref="W75:Z75"/>
    <mergeCell ref="AA75:AE75"/>
    <mergeCell ref="W73:Z73"/>
    <mergeCell ref="AA67:AE70"/>
    <mergeCell ref="G68:J68"/>
    <mergeCell ref="K68:N68"/>
    <mergeCell ref="O68:R68"/>
    <mergeCell ref="S68:V68"/>
    <mergeCell ref="W68:Z68"/>
    <mergeCell ref="G69:J70"/>
    <mergeCell ref="K69:N69"/>
    <mergeCell ref="O69:R69"/>
    <mergeCell ref="L63:O63"/>
    <mergeCell ref="L64:O64"/>
    <mergeCell ref="U64:X64"/>
    <mergeCell ref="A67:D70"/>
    <mergeCell ref="E67:E70"/>
    <mergeCell ref="F67:F70"/>
    <mergeCell ref="G67:J67"/>
    <mergeCell ref="K67:N67"/>
    <mergeCell ref="O67:R67"/>
    <mergeCell ref="S67:V67"/>
    <mergeCell ref="S69:V69"/>
    <mergeCell ref="W69:Z69"/>
    <mergeCell ref="K70:N70"/>
    <mergeCell ref="O70:R70"/>
    <mergeCell ref="S70:V70"/>
    <mergeCell ref="W70:Z70"/>
    <mergeCell ref="W67:Z67"/>
    <mergeCell ref="C60:K60"/>
    <mergeCell ref="L60:O60"/>
    <mergeCell ref="P60:R60"/>
    <mergeCell ref="C61:K61"/>
    <mergeCell ref="L61:O61"/>
    <mergeCell ref="L62:O62"/>
    <mergeCell ref="A57:A62"/>
    <mergeCell ref="C57:K57"/>
    <mergeCell ref="L57:O57"/>
    <mergeCell ref="P57:R57"/>
    <mergeCell ref="C58:K58"/>
    <mergeCell ref="L58:O58"/>
    <mergeCell ref="P58:R58"/>
    <mergeCell ref="C59:K59"/>
    <mergeCell ref="L59:O59"/>
    <mergeCell ref="P59:R59"/>
    <mergeCell ref="L52:O52"/>
    <mergeCell ref="L53:O53"/>
    <mergeCell ref="U53:X53"/>
    <mergeCell ref="A56:K56"/>
    <mergeCell ref="L56:O56"/>
    <mergeCell ref="P56:AE56"/>
    <mergeCell ref="A48:A51"/>
    <mergeCell ref="C48:K48"/>
    <mergeCell ref="L48:O48"/>
    <mergeCell ref="P48:R48"/>
    <mergeCell ref="C49:K49"/>
    <mergeCell ref="L49:O49"/>
    <mergeCell ref="P49:R49"/>
    <mergeCell ref="L50:O50"/>
    <mergeCell ref="L51:O51"/>
    <mergeCell ref="L41:O41"/>
    <mergeCell ref="L42:O42"/>
    <mergeCell ref="L43:O43"/>
    <mergeCell ref="L44:O44"/>
    <mergeCell ref="U44:X44"/>
    <mergeCell ref="A47:K47"/>
    <mergeCell ref="L47:O47"/>
    <mergeCell ref="P47:AE47"/>
    <mergeCell ref="A38:K38"/>
    <mergeCell ref="L38:O38"/>
    <mergeCell ref="P38:AE38"/>
    <mergeCell ref="A39:A42"/>
    <mergeCell ref="C39:K39"/>
    <mergeCell ref="L39:O39"/>
    <mergeCell ref="P39:R39"/>
    <mergeCell ref="C40:K40"/>
    <mergeCell ref="L40:O40"/>
    <mergeCell ref="P40:R40"/>
    <mergeCell ref="L33:O33"/>
    <mergeCell ref="L34:O34"/>
    <mergeCell ref="U34:X34"/>
    <mergeCell ref="C29:K29"/>
    <mergeCell ref="L29:O29"/>
    <mergeCell ref="P29:R29"/>
    <mergeCell ref="C30:K30"/>
    <mergeCell ref="L30:O30"/>
    <mergeCell ref="P30:R30"/>
    <mergeCell ref="A26:A32"/>
    <mergeCell ref="C26:K26"/>
    <mergeCell ref="L26:O26"/>
    <mergeCell ref="P26:R26"/>
    <mergeCell ref="C27:K27"/>
    <mergeCell ref="L27:O27"/>
    <mergeCell ref="P27:R27"/>
    <mergeCell ref="C28:K28"/>
    <mergeCell ref="L28:O28"/>
    <mergeCell ref="P28:R28"/>
    <mergeCell ref="C31:K31"/>
    <mergeCell ref="L31:O31"/>
    <mergeCell ref="L32:O32"/>
    <mergeCell ref="L21:O21"/>
    <mergeCell ref="L22:O22"/>
    <mergeCell ref="U22:X22"/>
    <mergeCell ref="A25:K25"/>
    <mergeCell ref="L25:O25"/>
    <mergeCell ref="P25:AE25"/>
    <mergeCell ref="C18:K18"/>
    <mergeCell ref="L18:O18"/>
    <mergeCell ref="P18:R18"/>
    <mergeCell ref="C19:K19"/>
    <mergeCell ref="L19:O19"/>
    <mergeCell ref="L20:O20"/>
    <mergeCell ref="C16:K16"/>
    <mergeCell ref="L16:O16"/>
    <mergeCell ref="P16:R16"/>
    <mergeCell ref="C17:K17"/>
    <mergeCell ref="L17:O17"/>
    <mergeCell ref="P17:R17"/>
    <mergeCell ref="A13:A20"/>
    <mergeCell ref="C13:K13"/>
    <mergeCell ref="L13:O13"/>
    <mergeCell ref="P13:R13"/>
    <mergeCell ref="C14:K14"/>
    <mergeCell ref="L14:O14"/>
    <mergeCell ref="P14:R14"/>
    <mergeCell ref="C15:K15"/>
    <mergeCell ref="L15:O15"/>
    <mergeCell ref="P15:R15"/>
    <mergeCell ref="M6:R6"/>
    <mergeCell ref="Y6:AA6"/>
    <mergeCell ref="M8:R8"/>
    <mergeCell ref="Y8:AA8"/>
    <mergeCell ref="D9:AB9"/>
    <mergeCell ref="A12:K12"/>
    <mergeCell ref="L12:O12"/>
    <mergeCell ref="P12:AE12"/>
    <mergeCell ref="AC3:AE3"/>
    <mergeCell ref="I4:K4"/>
    <mergeCell ref="L4:O4"/>
    <mergeCell ref="P4:Q4"/>
    <mergeCell ref="S4:U4"/>
    <mergeCell ref="V4:Y4"/>
    <mergeCell ref="Z4:AA4"/>
    <mergeCell ref="AC4:AE4"/>
    <mergeCell ref="A3:C3"/>
    <mergeCell ref="D3:G3"/>
    <mergeCell ref="I3:K3"/>
    <mergeCell ref="L3:O3"/>
    <mergeCell ref="P3:R3"/>
    <mergeCell ref="S3:AB3"/>
    <mergeCell ref="A1:AE2"/>
    <mergeCell ref="AF1:AH1"/>
    <mergeCell ref="AI1:AK1"/>
    <mergeCell ref="AL1:AN1"/>
    <mergeCell ref="AO1:AQ1"/>
    <mergeCell ref="AF2:AH2"/>
    <mergeCell ref="AI2:AK2"/>
    <mergeCell ref="AL2:AN2"/>
    <mergeCell ref="AO2:AQ2"/>
  </mergeCells>
  <phoneticPr fontId="2"/>
  <conditionalFormatting sqref="D3:G3 L3:O3 L4">
    <cfRule type="containsBlanks" dxfId="39" priority="41">
      <formula>LEN(TRIM(D3))=0</formula>
    </cfRule>
  </conditionalFormatting>
  <conditionalFormatting sqref="I146:K146">
    <cfRule type="containsBlanks" dxfId="38" priority="42">
      <formula>LEN(TRIM(I146))=0</formula>
    </cfRule>
  </conditionalFormatting>
  <conditionalFormatting sqref="L22:O22 U22:X22 L99:M99 L108:M108 L117:M117">
    <cfRule type="cellIs" dxfId="37" priority="40" operator="equal">
      <formula>0</formula>
    </cfRule>
  </conditionalFormatting>
  <conditionalFormatting sqref="L34:O34">
    <cfRule type="cellIs" dxfId="36" priority="39" operator="equal">
      <formula>0</formula>
    </cfRule>
  </conditionalFormatting>
  <conditionalFormatting sqref="L44:O44">
    <cfRule type="cellIs" dxfId="35" priority="37" operator="equal">
      <formula>0</formula>
    </cfRule>
  </conditionalFormatting>
  <conditionalFormatting sqref="L53:O53">
    <cfRule type="cellIs" dxfId="34" priority="1" operator="equal">
      <formula>0</formula>
    </cfRule>
  </conditionalFormatting>
  <conditionalFormatting sqref="L64:O64">
    <cfRule type="cellIs" dxfId="33" priority="36" operator="equal">
      <formula>0</formula>
    </cfRule>
  </conditionalFormatting>
  <conditionalFormatting sqref="L89:O89">
    <cfRule type="cellIs" dxfId="32" priority="35" operator="equal">
      <formula>0</formula>
    </cfRule>
  </conditionalFormatting>
  <conditionalFormatting sqref="L98:O98">
    <cfRule type="cellIs" dxfId="31" priority="33" operator="equal">
      <formula>0</formula>
    </cfRule>
  </conditionalFormatting>
  <conditionalFormatting sqref="L107:O107">
    <cfRule type="cellIs" dxfId="30" priority="32" operator="equal">
      <formula>0</formula>
    </cfRule>
  </conditionalFormatting>
  <conditionalFormatting sqref="L116:O116">
    <cfRule type="cellIs" dxfId="29" priority="31" operator="equal">
      <formula>0</formula>
    </cfRule>
  </conditionalFormatting>
  <conditionalFormatting sqref="L126:O126">
    <cfRule type="cellIs" dxfId="28" priority="30" operator="equal">
      <formula>0</formula>
    </cfRule>
  </conditionalFormatting>
  <conditionalFormatting sqref="L134:O135">
    <cfRule type="cellIs" dxfId="27" priority="29" operator="equal">
      <formula>0</formula>
    </cfRule>
  </conditionalFormatting>
  <conditionalFormatting sqref="L144:O144">
    <cfRule type="cellIs" dxfId="26" priority="28" operator="equal">
      <formula>0</formula>
    </cfRule>
  </conditionalFormatting>
  <conditionalFormatting sqref="L153:O154">
    <cfRule type="cellIs" dxfId="25" priority="26" operator="equal">
      <formula>0</formula>
    </cfRule>
  </conditionalFormatting>
  <conditionalFormatting sqref="L161:O162">
    <cfRule type="cellIs" dxfId="24" priority="25" operator="equal">
      <formula>0</formula>
    </cfRule>
  </conditionalFormatting>
  <conditionalFormatting sqref="L170:O171">
    <cfRule type="cellIs" dxfId="23" priority="24" operator="equal">
      <formula>0</formula>
    </cfRule>
  </conditionalFormatting>
  <conditionalFormatting sqref="P80:R80">
    <cfRule type="containsBlanks" dxfId="22" priority="43">
      <formula>LEN(TRIM(P80))=0</formula>
    </cfRule>
  </conditionalFormatting>
  <conditionalFormatting sqref="U34:X34">
    <cfRule type="cellIs" dxfId="21" priority="38" operator="equal">
      <formula>0</formula>
    </cfRule>
  </conditionalFormatting>
  <conditionalFormatting sqref="U44:X44">
    <cfRule type="cellIs" dxfId="20" priority="20" operator="equal">
      <formula>0</formula>
    </cfRule>
  </conditionalFormatting>
  <conditionalFormatting sqref="U53:X53">
    <cfRule type="cellIs" dxfId="19" priority="19" operator="equal">
      <formula>0</formula>
    </cfRule>
  </conditionalFormatting>
  <conditionalFormatting sqref="U64:X64">
    <cfRule type="cellIs" dxfId="18" priority="18" operator="equal">
      <formula>0</formula>
    </cfRule>
  </conditionalFormatting>
  <conditionalFormatting sqref="U89:X89">
    <cfRule type="cellIs" dxfId="17" priority="34" operator="equal">
      <formula>0</formula>
    </cfRule>
  </conditionalFormatting>
  <conditionalFormatting sqref="U98:X98">
    <cfRule type="cellIs" dxfId="16" priority="12" operator="equal">
      <formula>0</formula>
    </cfRule>
  </conditionalFormatting>
  <conditionalFormatting sqref="U107:X107">
    <cfRule type="cellIs" dxfId="15" priority="11" operator="equal">
      <formula>0</formula>
    </cfRule>
  </conditionalFormatting>
  <conditionalFormatting sqref="U116:X116">
    <cfRule type="cellIs" dxfId="14" priority="10" operator="equal">
      <formula>0</formula>
    </cfRule>
  </conditionalFormatting>
  <conditionalFormatting sqref="U126:X126">
    <cfRule type="cellIs" dxfId="13" priority="9" operator="equal">
      <formula>0</formula>
    </cfRule>
  </conditionalFormatting>
  <conditionalFormatting sqref="U134:X134">
    <cfRule type="cellIs" dxfId="12" priority="17" operator="equal">
      <formula>0</formula>
    </cfRule>
  </conditionalFormatting>
  <conditionalFormatting sqref="U144:X144">
    <cfRule type="cellIs" dxfId="11" priority="16" operator="equal">
      <formula>0</formula>
    </cfRule>
  </conditionalFormatting>
  <conditionalFormatting sqref="U153:X153">
    <cfRule type="cellIs" dxfId="10" priority="15" operator="equal">
      <formula>0</formula>
    </cfRule>
  </conditionalFormatting>
  <conditionalFormatting sqref="U161:X161">
    <cfRule type="cellIs" dxfId="9" priority="14" operator="equal">
      <formula>0</formula>
    </cfRule>
  </conditionalFormatting>
  <conditionalFormatting sqref="U170:X170">
    <cfRule type="cellIs" dxfId="8" priority="13" operator="equal">
      <formula>0</formula>
    </cfRule>
  </conditionalFormatting>
  <conditionalFormatting sqref="X162:AA162">
    <cfRule type="cellIs" dxfId="7" priority="3" operator="equal">
      <formula>0</formula>
    </cfRule>
  </conditionalFormatting>
  <conditionalFormatting sqref="Y154:AB154">
    <cfRule type="cellIs" dxfId="6" priority="4" operator="equal">
      <formula>0</formula>
    </cfRule>
  </conditionalFormatting>
  <conditionalFormatting sqref="Z99:AC99">
    <cfRule type="cellIs" dxfId="5" priority="8" operator="equal">
      <formula>0</formula>
    </cfRule>
  </conditionalFormatting>
  <conditionalFormatting sqref="Z108:AC108">
    <cfRule type="cellIs" dxfId="4" priority="7" operator="equal">
      <formula>0</formula>
    </cfRule>
  </conditionalFormatting>
  <conditionalFormatting sqref="Z117:AC117">
    <cfRule type="cellIs" dxfId="3" priority="6" operator="equal">
      <formula>0</formula>
    </cfRule>
  </conditionalFormatting>
  <conditionalFormatting sqref="Z135:AC135">
    <cfRule type="cellIs" dxfId="2" priority="5" operator="equal">
      <formula>0</formula>
    </cfRule>
  </conditionalFormatting>
  <conditionalFormatting sqref="AB171:AE171">
    <cfRule type="cellIs" dxfId="1" priority="2" operator="equal">
      <formula>0</formula>
    </cfRule>
  </conditionalFormatting>
  <conditionalFormatting sqref="AC4 G147:J147 L147:O147">
    <cfRule type="containsBlanks" dxfId="0" priority="44">
      <formula>LEN(TRIM(G4))=0</formula>
    </cfRule>
  </conditionalFormatting>
  <dataValidations count="4">
    <dataValidation type="list" allowBlank="1" showInputMessage="1" showErrorMessage="1" promptTitle="CRC,フルサポート選択" prompt="院内CRCかSMOのサポート（CRCのみ・フルサポート）を選択" sqref="S65637 IJ11 SF11 ACB11 ALX11 AVT11 BFP11 BPL11 BZH11 CJD11 CSZ11 DCV11 DMR11 DWN11 EGJ11 EQF11 FAB11 FJX11 FTT11 GDP11 GNL11 GXH11 HHD11 HQZ11 IAV11 IKR11 IUN11 JEJ11 JOF11 JYB11 KHX11 KRT11 LBP11 LLL11 LVH11 MFD11 MOZ11 MYV11 NIR11 NSN11 OCJ11 OMF11 OWB11 PFX11 PPT11 PZP11 QJL11 QTH11 RDD11 RMZ11 RWV11 SGR11 SQN11 TAJ11 TKF11 TUB11 UDX11 UNT11 UXP11 VHL11 VRH11 WBD11 WKZ11 WUV11 S131173 IJ65633 SF65633 ACB65633 ALX65633 AVT65633 BFP65633 BPL65633 BZH65633 CJD65633 CSZ65633 DCV65633 DMR65633 DWN65633 EGJ65633 EQF65633 FAB65633 FJX65633 FTT65633 GDP65633 GNL65633 GXH65633 HHD65633 HQZ65633 IAV65633 IKR65633 IUN65633 JEJ65633 JOF65633 JYB65633 KHX65633 KRT65633 LBP65633 LLL65633 LVH65633 MFD65633 MOZ65633 MYV65633 NIR65633 NSN65633 OCJ65633 OMF65633 OWB65633 PFX65633 PPT65633 PZP65633 QJL65633 QTH65633 RDD65633 RMZ65633 RWV65633 SGR65633 SQN65633 TAJ65633 TKF65633 TUB65633 UDX65633 UNT65633 UXP65633 VHL65633 VRH65633 WBD65633 WKZ65633 WUV65633 S196709 IJ131169 SF131169 ACB131169 ALX131169 AVT131169 BFP131169 BPL131169 BZH131169 CJD131169 CSZ131169 DCV131169 DMR131169 DWN131169 EGJ131169 EQF131169 FAB131169 FJX131169 FTT131169 GDP131169 GNL131169 GXH131169 HHD131169 HQZ131169 IAV131169 IKR131169 IUN131169 JEJ131169 JOF131169 JYB131169 KHX131169 KRT131169 LBP131169 LLL131169 LVH131169 MFD131169 MOZ131169 MYV131169 NIR131169 NSN131169 OCJ131169 OMF131169 OWB131169 PFX131169 PPT131169 PZP131169 QJL131169 QTH131169 RDD131169 RMZ131169 RWV131169 SGR131169 SQN131169 TAJ131169 TKF131169 TUB131169 UDX131169 UNT131169 UXP131169 VHL131169 VRH131169 WBD131169 WKZ131169 WUV131169 S262245 IJ196705 SF196705 ACB196705 ALX196705 AVT196705 BFP196705 BPL196705 BZH196705 CJD196705 CSZ196705 DCV196705 DMR196705 DWN196705 EGJ196705 EQF196705 FAB196705 FJX196705 FTT196705 GDP196705 GNL196705 GXH196705 HHD196705 HQZ196705 IAV196705 IKR196705 IUN196705 JEJ196705 JOF196705 JYB196705 KHX196705 KRT196705 LBP196705 LLL196705 LVH196705 MFD196705 MOZ196705 MYV196705 NIR196705 NSN196705 OCJ196705 OMF196705 OWB196705 PFX196705 PPT196705 PZP196705 QJL196705 QTH196705 RDD196705 RMZ196705 RWV196705 SGR196705 SQN196705 TAJ196705 TKF196705 TUB196705 UDX196705 UNT196705 UXP196705 VHL196705 VRH196705 WBD196705 WKZ196705 WUV196705 S327781 IJ262241 SF262241 ACB262241 ALX262241 AVT262241 BFP262241 BPL262241 BZH262241 CJD262241 CSZ262241 DCV262241 DMR262241 DWN262241 EGJ262241 EQF262241 FAB262241 FJX262241 FTT262241 GDP262241 GNL262241 GXH262241 HHD262241 HQZ262241 IAV262241 IKR262241 IUN262241 JEJ262241 JOF262241 JYB262241 KHX262241 KRT262241 LBP262241 LLL262241 LVH262241 MFD262241 MOZ262241 MYV262241 NIR262241 NSN262241 OCJ262241 OMF262241 OWB262241 PFX262241 PPT262241 PZP262241 QJL262241 QTH262241 RDD262241 RMZ262241 RWV262241 SGR262241 SQN262241 TAJ262241 TKF262241 TUB262241 UDX262241 UNT262241 UXP262241 VHL262241 VRH262241 WBD262241 WKZ262241 WUV262241 S393317 IJ327777 SF327777 ACB327777 ALX327777 AVT327777 BFP327777 BPL327777 BZH327777 CJD327777 CSZ327777 DCV327777 DMR327777 DWN327777 EGJ327777 EQF327777 FAB327777 FJX327777 FTT327777 GDP327777 GNL327777 GXH327777 HHD327777 HQZ327777 IAV327777 IKR327777 IUN327777 JEJ327777 JOF327777 JYB327777 KHX327777 KRT327777 LBP327777 LLL327777 LVH327777 MFD327777 MOZ327777 MYV327777 NIR327777 NSN327777 OCJ327777 OMF327777 OWB327777 PFX327777 PPT327777 PZP327777 QJL327777 QTH327777 RDD327777 RMZ327777 RWV327777 SGR327777 SQN327777 TAJ327777 TKF327777 TUB327777 UDX327777 UNT327777 UXP327777 VHL327777 VRH327777 WBD327777 WKZ327777 WUV327777 S458853 IJ393313 SF393313 ACB393313 ALX393313 AVT393313 BFP393313 BPL393313 BZH393313 CJD393313 CSZ393313 DCV393313 DMR393313 DWN393313 EGJ393313 EQF393313 FAB393313 FJX393313 FTT393313 GDP393313 GNL393313 GXH393313 HHD393313 HQZ393313 IAV393313 IKR393313 IUN393313 JEJ393313 JOF393313 JYB393313 KHX393313 KRT393313 LBP393313 LLL393313 LVH393313 MFD393313 MOZ393313 MYV393313 NIR393313 NSN393313 OCJ393313 OMF393313 OWB393313 PFX393313 PPT393313 PZP393313 QJL393313 QTH393313 RDD393313 RMZ393313 RWV393313 SGR393313 SQN393313 TAJ393313 TKF393313 TUB393313 UDX393313 UNT393313 UXP393313 VHL393313 VRH393313 WBD393313 WKZ393313 WUV393313 S524389 IJ458849 SF458849 ACB458849 ALX458849 AVT458849 BFP458849 BPL458849 BZH458849 CJD458849 CSZ458849 DCV458849 DMR458849 DWN458849 EGJ458849 EQF458849 FAB458849 FJX458849 FTT458849 GDP458849 GNL458849 GXH458849 HHD458849 HQZ458849 IAV458849 IKR458849 IUN458849 JEJ458849 JOF458849 JYB458849 KHX458849 KRT458849 LBP458849 LLL458849 LVH458849 MFD458849 MOZ458849 MYV458849 NIR458849 NSN458849 OCJ458849 OMF458849 OWB458849 PFX458849 PPT458849 PZP458849 QJL458849 QTH458849 RDD458849 RMZ458849 RWV458849 SGR458849 SQN458849 TAJ458849 TKF458849 TUB458849 UDX458849 UNT458849 UXP458849 VHL458849 VRH458849 WBD458849 WKZ458849 WUV458849 S589925 IJ524385 SF524385 ACB524385 ALX524385 AVT524385 BFP524385 BPL524385 BZH524385 CJD524385 CSZ524385 DCV524385 DMR524385 DWN524385 EGJ524385 EQF524385 FAB524385 FJX524385 FTT524385 GDP524385 GNL524385 GXH524385 HHD524385 HQZ524385 IAV524385 IKR524385 IUN524385 JEJ524385 JOF524385 JYB524385 KHX524385 KRT524385 LBP524385 LLL524385 LVH524385 MFD524385 MOZ524385 MYV524385 NIR524385 NSN524385 OCJ524385 OMF524385 OWB524385 PFX524385 PPT524385 PZP524385 QJL524385 QTH524385 RDD524385 RMZ524385 RWV524385 SGR524385 SQN524385 TAJ524385 TKF524385 TUB524385 UDX524385 UNT524385 UXP524385 VHL524385 VRH524385 WBD524385 WKZ524385 WUV524385 S655461 IJ589921 SF589921 ACB589921 ALX589921 AVT589921 BFP589921 BPL589921 BZH589921 CJD589921 CSZ589921 DCV589921 DMR589921 DWN589921 EGJ589921 EQF589921 FAB589921 FJX589921 FTT589921 GDP589921 GNL589921 GXH589921 HHD589921 HQZ589921 IAV589921 IKR589921 IUN589921 JEJ589921 JOF589921 JYB589921 KHX589921 KRT589921 LBP589921 LLL589921 LVH589921 MFD589921 MOZ589921 MYV589921 NIR589921 NSN589921 OCJ589921 OMF589921 OWB589921 PFX589921 PPT589921 PZP589921 QJL589921 QTH589921 RDD589921 RMZ589921 RWV589921 SGR589921 SQN589921 TAJ589921 TKF589921 TUB589921 UDX589921 UNT589921 UXP589921 VHL589921 VRH589921 WBD589921 WKZ589921 WUV589921 S720997 IJ655457 SF655457 ACB655457 ALX655457 AVT655457 BFP655457 BPL655457 BZH655457 CJD655457 CSZ655457 DCV655457 DMR655457 DWN655457 EGJ655457 EQF655457 FAB655457 FJX655457 FTT655457 GDP655457 GNL655457 GXH655457 HHD655457 HQZ655457 IAV655457 IKR655457 IUN655457 JEJ655457 JOF655457 JYB655457 KHX655457 KRT655457 LBP655457 LLL655457 LVH655457 MFD655457 MOZ655457 MYV655457 NIR655457 NSN655457 OCJ655457 OMF655457 OWB655457 PFX655457 PPT655457 PZP655457 QJL655457 QTH655457 RDD655457 RMZ655457 RWV655457 SGR655457 SQN655457 TAJ655457 TKF655457 TUB655457 UDX655457 UNT655457 UXP655457 VHL655457 VRH655457 WBD655457 WKZ655457 WUV655457 S786533 IJ720993 SF720993 ACB720993 ALX720993 AVT720993 BFP720993 BPL720993 BZH720993 CJD720993 CSZ720993 DCV720993 DMR720993 DWN720993 EGJ720993 EQF720993 FAB720993 FJX720993 FTT720993 GDP720993 GNL720993 GXH720993 HHD720993 HQZ720993 IAV720993 IKR720993 IUN720993 JEJ720993 JOF720993 JYB720993 KHX720993 KRT720993 LBP720993 LLL720993 LVH720993 MFD720993 MOZ720993 MYV720993 NIR720993 NSN720993 OCJ720993 OMF720993 OWB720993 PFX720993 PPT720993 PZP720993 QJL720993 QTH720993 RDD720993 RMZ720993 RWV720993 SGR720993 SQN720993 TAJ720993 TKF720993 TUB720993 UDX720993 UNT720993 UXP720993 VHL720993 VRH720993 WBD720993 WKZ720993 WUV720993 S852069 IJ786529 SF786529 ACB786529 ALX786529 AVT786529 BFP786529 BPL786529 BZH786529 CJD786529 CSZ786529 DCV786529 DMR786529 DWN786529 EGJ786529 EQF786529 FAB786529 FJX786529 FTT786529 GDP786529 GNL786529 GXH786529 HHD786529 HQZ786529 IAV786529 IKR786529 IUN786529 JEJ786529 JOF786529 JYB786529 KHX786529 KRT786529 LBP786529 LLL786529 LVH786529 MFD786529 MOZ786529 MYV786529 NIR786529 NSN786529 OCJ786529 OMF786529 OWB786529 PFX786529 PPT786529 PZP786529 QJL786529 QTH786529 RDD786529 RMZ786529 RWV786529 SGR786529 SQN786529 TAJ786529 TKF786529 TUB786529 UDX786529 UNT786529 UXP786529 VHL786529 VRH786529 WBD786529 WKZ786529 WUV786529 S917605 IJ852065 SF852065 ACB852065 ALX852065 AVT852065 BFP852065 BPL852065 BZH852065 CJD852065 CSZ852065 DCV852065 DMR852065 DWN852065 EGJ852065 EQF852065 FAB852065 FJX852065 FTT852065 GDP852065 GNL852065 GXH852065 HHD852065 HQZ852065 IAV852065 IKR852065 IUN852065 JEJ852065 JOF852065 JYB852065 KHX852065 KRT852065 LBP852065 LLL852065 LVH852065 MFD852065 MOZ852065 MYV852065 NIR852065 NSN852065 OCJ852065 OMF852065 OWB852065 PFX852065 PPT852065 PZP852065 QJL852065 QTH852065 RDD852065 RMZ852065 RWV852065 SGR852065 SQN852065 TAJ852065 TKF852065 TUB852065 UDX852065 UNT852065 UXP852065 VHL852065 VRH852065 WBD852065 WKZ852065 WUV852065 S983141 IJ917601 SF917601 ACB917601 ALX917601 AVT917601 BFP917601 BPL917601 BZH917601 CJD917601 CSZ917601 DCV917601 DMR917601 DWN917601 EGJ917601 EQF917601 FAB917601 FJX917601 FTT917601 GDP917601 GNL917601 GXH917601 HHD917601 HQZ917601 IAV917601 IKR917601 IUN917601 JEJ917601 JOF917601 JYB917601 KHX917601 KRT917601 LBP917601 LLL917601 LVH917601 MFD917601 MOZ917601 MYV917601 NIR917601 NSN917601 OCJ917601 OMF917601 OWB917601 PFX917601 PPT917601 PZP917601 QJL917601 QTH917601 RDD917601 RMZ917601 RWV917601 SGR917601 SQN917601 TAJ917601 TKF917601 TUB917601 UDX917601 UNT917601 UXP917601 VHL917601 VRH917601 WBD917601 WKZ917601 WUV917601 WUV983137 IJ983137 SF983137 ACB983137 ALX983137 AVT983137 BFP983137 BPL983137 BZH983137 CJD983137 CSZ983137 DCV983137 DMR983137 DWN983137 EGJ983137 EQF983137 FAB983137 FJX983137 FTT983137 GDP983137 GNL983137 GXH983137 HHD983137 HQZ983137 IAV983137 IKR983137 IUN983137 JEJ983137 JOF983137 JYB983137 KHX983137 KRT983137 LBP983137 LLL983137 LVH983137 MFD983137 MOZ983137 MYV983137 NIR983137 NSN983137 OCJ983137 OMF983137 OWB983137 PFX983137 PPT983137 PZP983137 QJL983137 QTH983137 RDD983137 RMZ983137 RWV983137 SGR983137 SQN983137 TAJ983137 TKF983137 TUB983137 UDX983137 UNT983137 UXP983137 VHL983137 VRH983137 WBD983137 WKZ983137" xr:uid="{2F645E46-B5BD-4D45-9D34-3FF8307CE23F}">
      <formula1>"院内CRC,SMO CRC,SMOフルサポート"</formula1>
    </dataValidation>
    <dataValidation type="list" allowBlank="1" showInputMessage="1" showErrorMessage="1" promptTitle="SMO選択" prompt="SMOの会社を選択" sqref="IM11 SI11 ACE11 AMA11 AVW11 BFS11 BPO11 BZK11 CJG11 CTC11 DCY11 DMU11 DWQ11 EGM11 EQI11 FAE11 FKA11 FTW11 GDS11 GNO11 GXK11 HHG11 HRC11 IAY11 IKU11 IUQ11 JEM11 JOI11 JYE11 KIA11 KRW11 LBS11 LLO11 LVK11 MFG11 MPC11 MYY11 NIU11 NSQ11 OCM11 OMI11 OWE11 PGA11 PPW11 PZS11 QJO11 QTK11 RDG11 RNC11 RWY11 SGU11 SQQ11 TAM11 TKI11 TUE11 UEA11 UNW11 UXS11 VHO11 VRK11 WBG11 WLC11 WUY11 Z65637 IM65633 SI65633 ACE65633 AMA65633 AVW65633 BFS65633 BPO65633 BZK65633 CJG65633 CTC65633 DCY65633 DMU65633 DWQ65633 EGM65633 EQI65633 FAE65633 FKA65633 FTW65633 GDS65633 GNO65633 GXK65633 HHG65633 HRC65633 IAY65633 IKU65633 IUQ65633 JEM65633 JOI65633 JYE65633 KIA65633 KRW65633 LBS65633 LLO65633 LVK65633 MFG65633 MPC65633 MYY65633 NIU65633 NSQ65633 OCM65633 OMI65633 OWE65633 PGA65633 PPW65633 PZS65633 QJO65633 QTK65633 RDG65633 RNC65633 RWY65633 SGU65633 SQQ65633 TAM65633 TKI65633 TUE65633 UEA65633 UNW65633 UXS65633 VHO65633 VRK65633 WBG65633 WLC65633 WUY65633 Z131173 IM131169 SI131169 ACE131169 AMA131169 AVW131169 BFS131169 BPO131169 BZK131169 CJG131169 CTC131169 DCY131169 DMU131169 DWQ131169 EGM131169 EQI131169 FAE131169 FKA131169 FTW131169 GDS131169 GNO131169 GXK131169 HHG131169 HRC131169 IAY131169 IKU131169 IUQ131169 JEM131169 JOI131169 JYE131169 KIA131169 KRW131169 LBS131169 LLO131169 LVK131169 MFG131169 MPC131169 MYY131169 NIU131169 NSQ131169 OCM131169 OMI131169 OWE131169 PGA131169 PPW131169 PZS131169 QJO131169 QTK131169 RDG131169 RNC131169 RWY131169 SGU131169 SQQ131169 TAM131169 TKI131169 TUE131169 UEA131169 UNW131169 UXS131169 VHO131169 VRK131169 WBG131169 WLC131169 WUY131169 Z196709 IM196705 SI196705 ACE196705 AMA196705 AVW196705 BFS196705 BPO196705 BZK196705 CJG196705 CTC196705 DCY196705 DMU196705 DWQ196705 EGM196705 EQI196705 FAE196705 FKA196705 FTW196705 GDS196705 GNO196705 GXK196705 HHG196705 HRC196705 IAY196705 IKU196705 IUQ196705 JEM196705 JOI196705 JYE196705 KIA196705 KRW196705 LBS196705 LLO196705 LVK196705 MFG196705 MPC196705 MYY196705 NIU196705 NSQ196705 OCM196705 OMI196705 OWE196705 PGA196705 PPW196705 PZS196705 QJO196705 QTK196705 RDG196705 RNC196705 RWY196705 SGU196705 SQQ196705 TAM196705 TKI196705 TUE196705 UEA196705 UNW196705 UXS196705 VHO196705 VRK196705 WBG196705 WLC196705 WUY196705 Z262245 IM262241 SI262241 ACE262241 AMA262241 AVW262241 BFS262241 BPO262241 BZK262241 CJG262241 CTC262241 DCY262241 DMU262241 DWQ262241 EGM262241 EQI262241 FAE262241 FKA262241 FTW262241 GDS262241 GNO262241 GXK262241 HHG262241 HRC262241 IAY262241 IKU262241 IUQ262241 JEM262241 JOI262241 JYE262241 KIA262241 KRW262241 LBS262241 LLO262241 LVK262241 MFG262241 MPC262241 MYY262241 NIU262241 NSQ262241 OCM262241 OMI262241 OWE262241 PGA262241 PPW262241 PZS262241 QJO262241 QTK262241 RDG262241 RNC262241 RWY262241 SGU262241 SQQ262241 TAM262241 TKI262241 TUE262241 UEA262241 UNW262241 UXS262241 VHO262241 VRK262241 WBG262241 WLC262241 WUY262241 Z327781 IM327777 SI327777 ACE327777 AMA327777 AVW327777 BFS327777 BPO327777 BZK327777 CJG327777 CTC327777 DCY327777 DMU327777 DWQ327777 EGM327777 EQI327777 FAE327777 FKA327777 FTW327777 GDS327777 GNO327777 GXK327777 HHG327777 HRC327777 IAY327777 IKU327777 IUQ327777 JEM327777 JOI327777 JYE327777 KIA327777 KRW327777 LBS327777 LLO327777 LVK327777 MFG327777 MPC327777 MYY327777 NIU327777 NSQ327777 OCM327777 OMI327777 OWE327777 PGA327777 PPW327777 PZS327777 QJO327777 QTK327777 RDG327777 RNC327777 RWY327777 SGU327777 SQQ327777 TAM327777 TKI327777 TUE327777 UEA327777 UNW327777 UXS327777 VHO327777 VRK327777 WBG327777 WLC327777 WUY327777 Z393317 IM393313 SI393313 ACE393313 AMA393313 AVW393313 BFS393313 BPO393313 BZK393313 CJG393313 CTC393313 DCY393313 DMU393313 DWQ393313 EGM393313 EQI393313 FAE393313 FKA393313 FTW393313 GDS393313 GNO393313 GXK393313 HHG393313 HRC393313 IAY393313 IKU393313 IUQ393313 JEM393313 JOI393313 JYE393313 KIA393313 KRW393313 LBS393313 LLO393313 LVK393313 MFG393313 MPC393313 MYY393313 NIU393313 NSQ393313 OCM393313 OMI393313 OWE393313 PGA393313 PPW393313 PZS393313 QJO393313 QTK393313 RDG393313 RNC393313 RWY393313 SGU393313 SQQ393313 TAM393313 TKI393313 TUE393313 UEA393313 UNW393313 UXS393313 VHO393313 VRK393313 WBG393313 WLC393313 WUY393313 Z458853 IM458849 SI458849 ACE458849 AMA458849 AVW458849 BFS458849 BPO458849 BZK458849 CJG458849 CTC458849 DCY458849 DMU458849 DWQ458849 EGM458849 EQI458849 FAE458849 FKA458849 FTW458849 GDS458849 GNO458849 GXK458849 HHG458849 HRC458849 IAY458849 IKU458849 IUQ458849 JEM458849 JOI458849 JYE458849 KIA458849 KRW458849 LBS458849 LLO458849 LVK458849 MFG458849 MPC458849 MYY458849 NIU458849 NSQ458849 OCM458849 OMI458849 OWE458849 PGA458849 PPW458849 PZS458849 QJO458849 QTK458849 RDG458849 RNC458849 RWY458849 SGU458849 SQQ458849 TAM458849 TKI458849 TUE458849 UEA458849 UNW458849 UXS458849 VHO458849 VRK458849 WBG458849 WLC458849 WUY458849 Z524389 IM524385 SI524385 ACE524385 AMA524385 AVW524385 BFS524385 BPO524385 BZK524385 CJG524385 CTC524385 DCY524385 DMU524385 DWQ524385 EGM524385 EQI524385 FAE524385 FKA524385 FTW524385 GDS524385 GNO524385 GXK524385 HHG524385 HRC524385 IAY524385 IKU524385 IUQ524385 JEM524385 JOI524385 JYE524385 KIA524385 KRW524385 LBS524385 LLO524385 LVK524385 MFG524385 MPC524385 MYY524385 NIU524385 NSQ524385 OCM524385 OMI524385 OWE524385 PGA524385 PPW524385 PZS524385 QJO524385 QTK524385 RDG524385 RNC524385 RWY524385 SGU524385 SQQ524385 TAM524385 TKI524385 TUE524385 UEA524385 UNW524385 UXS524385 VHO524385 VRK524385 WBG524385 WLC524385 WUY524385 Z589925 IM589921 SI589921 ACE589921 AMA589921 AVW589921 BFS589921 BPO589921 BZK589921 CJG589921 CTC589921 DCY589921 DMU589921 DWQ589921 EGM589921 EQI589921 FAE589921 FKA589921 FTW589921 GDS589921 GNO589921 GXK589921 HHG589921 HRC589921 IAY589921 IKU589921 IUQ589921 JEM589921 JOI589921 JYE589921 KIA589921 KRW589921 LBS589921 LLO589921 LVK589921 MFG589921 MPC589921 MYY589921 NIU589921 NSQ589921 OCM589921 OMI589921 OWE589921 PGA589921 PPW589921 PZS589921 QJO589921 QTK589921 RDG589921 RNC589921 RWY589921 SGU589921 SQQ589921 TAM589921 TKI589921 TUE589921 UEA589921 UNW589921 UXS589921 VHO589921 VRK589921 WBG589921 WLC589921 WUY589921 Z655461 IM655457 SI655457 ACE655457 AMA655457 AVW655457 BFS655457 BPO655457 BZK655457 CJG655457 CTC655457 DCY655457 DMU655457 DWQ655457 EGM655457 EQI655457 FAE655457 FKA655457 FTW655457 GDS655457 GNO655457 GXK655457 HHG655457 HRC655457 IAY655457 IKU655457 IUQ655457 JEM655457 JOI655457 JYE655457 KIA655457 KRW655457 LBS655457 LLO655457 LVK655457 MFG655457 MPC655457 MYY655457 NIU655457 NSQ655457 OCM655457 OMI655457 OWE655457 PGA655457 PPW655457 PZS655457 QJO655457 QTK655457 RDG655457 RNC655457 RWY655457 SGU655457 SQQ655457 TAM655457 TKI655457 TUE655457 UEA655457 UNW655457 UXS655457 VHO655457 VRK655457 WBG655457 WLC655457 WUY655457 Z720997 IM720993 SI720993 ACE720993 AMA720993 AVW720993 BFS720993 BPO720993 BZK720993 CJG720993 CTC720993 DCY720993 DMU720993 DWQ720993 EGM720993 EQI720993 FAE720993 FKA720993 FTW720993 GDS720993 GNO720993 GXK720993 HHG720993 HRC720993 IAY720993 IKU720993 IUQ720993 JEM720993 JOI720993 JYE720993 KIA720993 KRW720993 LBS720993 LLO720993 LVK720993 MFG720993 MPC720993 MYY720993 NIU720993 NSQ720993 OCM720993 OMI720993 OWE720993 PGA720993 PPW720993 PZS720993 QJO720993 QTK720993 RDG720993 RNC720993 RWY720993 SGU720993 SQQ720993 TAM720993 TKI720993 TUE720993 UEA720993 UNW720993 UXS720993 VHO720993 VRK720993 WBG720993 WLC720993 WUY720993 Z786533 IM786529 SI786529 ACE786529 AMA786529 AVW786529 BFS786529 BPO786529 BZK786529 CJG786529 CTC786529 DCY786529 DMU786529 DWQ786529 EGM786529 EQI786529 FAE786529 FKA786529 FTW786529 GDS786529 GNO786529 GXK786529 HHG786529 HRC786529 IAY786529 IKU786529 IUQ786529 JEM786529 JOI786529 JYE786529 KIA786529 KRW786529 LBS786529 LLO786529 LVK786529 MFG786529 MPC786529 MYY786529 NIU786529 NSQ786529 OCM786529 OMI786529 OWE786529 PGA786529 PPW786529 PZS786529 QJO786529 QTK786529 RDG786529 RNC786529 RWY786529 SGU786529 SQQ786529 TAM786529 TKI786529 TUE786529 UEA786529 UNW786529 UXS786529 VHO786529 VRK786529 WBG786529 WLC786529 WUY786529 Z852069 IM852065 SI852065 ACE852065 AMA852065 AVW852065 BFS852065 BPO852065 BZK852065 CJG852065 CTC852065 DCY852065 DMU852065 DWQ852065 EGM852065 EQI852065 FAE852065 FKA852065 FTW852065 GDS852065 GNO852065 GXK852065 HHG852065 HRC852065 IAY852065 IKU852065 IUQ852065 JEM852065 JOI852065 JYE852065 KIA852065 KRW852065 LBS852065 LLO852065 LVK852065 MFG852065 MPC852065 MYY852065 NIU852065 NSQ852065 OCM852065 OMI852065 OWE852065 PGA852065 PPW852065 PZS852065 QJO852065 QTK852065 RDG852065 RNC852065 RWY852065 SGU852065 SQQ852065 TAM852065 TKI852065 TUE852065 UEA852065 UNW852065 UXS852065 VHO852065 VRK852065 WBG852065 WLC852065 WUY852065 Z917605 IM917601 SI917601 ACE917601 AMA917601 AVW917601 BFS917601 BPO917601 BZK917601 CJG917601 CTC917601 DCY917601 DMU917601 DWQ917601 EGM917601 EQI917601 FAE917601 FKA917601 FTW917601 GDS917601 GNO917601 GXK917601 HHG917601 HRC917601 IAY917601 IKU917601 IUQ917601 JEM917601 JOI917601 JYE917601 KIA917601 KRW917601 LBS917601 LLO917601 LVK917601 MFG917601 MPC917601 MYY917601 NIU917601 NSQ917601 OCM917601 OMI917601 OWE917601 PGA917601 PPW917601 PZS917601 QJO917601 QTK917601 RDG917601 RNC917601 RWY917601 SGU917601 SQQ917601 TAM917601 TKI917601 TUE917601 UEA917601 UNW917601 UXS917601 VHO917601 VRK917601 WBG917601 WLC917601 WUY917601 Z983141 IM983137 SI983137 ACE983137 AMA983137 AVW983137 BFS983137 BPO983137 BZK983137 CJG983137 CTC983137 DCY983137 DMU983137 DWQ983137 EGM983137 EQI983137 FAE983137 FKA983137 FTW983137 GDS983137 GNO983137 GXK983137 HHG983137 HRC983137 IAY983137 IKU983137 IUQ983137 JEM983137 JOI983137 JYE983137 KIA983137 KRW983137 LBS983137 LLO983137 LVK983137 MFG983137 MPC983137 MYY983137 NIU983137 NSQ983137 OCM983137 OMI983137 OWE983137 PGA983137 PPW983137 PZS983137 QJO983137 QTK983137 RDG983137 RNC983137 RWY983137 SGU983137 SQQ983137 TAM983137 TKI983137 TUE983137 UEA983137 UNW983137 UXS983137 VHO983137 VRK983137 WBG983137 WLC983137 WUY983137 V65637 V131173 V196709 V262245 V327781 V393317 V458853 V524389 V589925 V655461 V720997 V786533 V852069 V917605 V983141" xr:uid="{64D279A8-4520-405C-84A2-BE8F3516C987}">
      <formula1>"株式会社EP綜合,シミックヘルスケア・インスティテュート株式会社"</formula1>
    </dataValidation>
    <dataValidation type="list" allowBlank="1" showInputMessage="1" showErrorMessage="1" sqref="I146:K146" xr:uid="{08A47A4D-7D19-4B17-845D-DDAED2390988}">
      <formula1>"利用あり,利用なし"</formula1>
    </dataValidation>
    <dataValidation type="list" allowBlank="1" showInputMessage="1" showErrorMessage="1" sqref="P80:R80" xr:uid="{1826A622-2B72-4A7D-9810-53D09D10CF6F}">
      <formula1>"なし,あり"</formula1>
    </dataValidation>
  </dataValidations>
  <printOptions horizontalCentered="1"/>
  <pageMargins left="0" right="0" top="0.59055118110236227" bottom="0.59055118110236227" header="0.31496062992125984" footer="0.31496062992125984"/>
  <pageSetup paperSize="9" scale="99" fitToWidth="0" fitToHeight="0" orientation="portrait" r:id="rId1"/>
  <headerFooter alignWithMargins="0">
    <oddHeader>&amp;R&amp;P/&amp;Nページ</oddHeader>
  </headerFooter>
  <rowBreaks count="2" manualBreakCount="2">
    <brk id="64" max="30" man="1"/>
    <brk id="127" max="3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ポイント表(Ver.3.0)</vt:lpstr>
      <vt:lpstr>別紙1 項目H・L・N算出内訳</vt:lpstr>
      <vt:lpstr>試験経費算定表(Ver.3.0)</vt:lpstr>
      <vt:lpstr>経費の配分について(Ver.3.0)</vt:lpstr>
      <vt:lpstr>'ポイント表(Ver.3.0)'!Print_Area</vt:lpstr>
      <vt:lpstr>'経費の配分について(Ver.3.0)'!Print_Area</vt:lpstr>
      <vt:lpstr>'試験経費算定表(Ver.3.0)'!Print_Area</vt:lpstr>
      <vt:lpstr>'別紙1 項目H・L・N算出内訳'!Print_Area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oda</dc:creator>
  <cp:lastModifiedBy>佐久間良人</cp:lastModifiedBy>
  <cp:lastPrinted>2024-02-20T07:56:53Z</cp:lastPrinted>
  <dcterms:created xsi:type="dcterms:W3CDTF">2008-11-21T05:49:34Z</dcterms:created>
  <dcterms:modified xsi:type="dcterms:W3CDTF">2025-10-27T00:40:50Z</dcterms:modified>
</cp:coreProperties>
</file>