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133.35.207.122\全体共有\04 総務経理部門\04 治験経理室\13 雛形(契約・ポイント表・費用関連)\ポイント表雛形\"/>
    </mc:Choice>
  </mc:AlternateContent>
  <xr:revisionPtr revIDLastSave="0" documentId="13_ncr:1_{CEA427FC-59D1-442E-B096-DE1EFF11F334}" xr6:coauthVersionLast="47" xr6:coauthVersionMax="47" xr10:uidLastSave="{00000000-0000-0000-0000-000000000000}"/>
  <workbookProtection workbookAlgorithmName="SHA-512" workbookHashValue="dDWChATg9nc2Q3LfXpyWsWGqLy5+MNcCd9v/Xzp4f33IO1oEL/nzDOZtonD7GEaTrHmoD/jtGMmGfPBUQ//Rjw==" workbookSaltValue="NX/ojanxtDexupia4yYkng==" workbookSpinCount="100000" lockStructure="1"/>
  <bookViews>
    <workbookView xWindow="-120" yWindow="-120" windowWidth="38640" windowHeight="21120" tabRatio="919" activeTab="2" xr2:uid="{9AE9EFD0-C206-4A31-95E5-75CFA9F7775C}"/>
  </bookViews>
  <sheets>
    <sheet name="ポイント表(Ver.4.1)" sheetId="19" r:id="rId1"/>
    <sheet name="別紙1 項目H・K・L算出内訳(Ver.4.1)" sheetId="21" r:id="rId2"/>
    <sheet name="試験経費算定表(Ver.4.1)" sheetId="20" r:id="rId3"/>
    <sheet name="経費の配分について(Ver.4.1)" sheetId="22" state="hidden" r:id="rId4"/>
  </sheets>
  <definedNames>
    <definedName name="_xlnm.Print_Area" localSheetId="0">'ポイント表(Ver.4.1)'!$A$1:$O$38</definedName>
    <definedName name="_xlnm.Print_Area" localSheetId="3">'経費の配分について(Ver.4.1)'!$A$1:$AE$171</definedName>
    <definedName name="_xlnm.Print_Area" localSheetId="2">'試験経費算定表(Ver.4.1)'!$A$1:$AE$184</definedName>
    <definedName name="_xlnm.Print_Area" localSheetId="1">'別紙1 項目H・K・L算出内訳(Ver.4.1)'!$A$1:$J$29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7" i="19" l="1"/>
  <c r="O16" i="19"/>
  <c r="F18" i="19"/>
  <c r="L16" i="19"/>
  <c r="F17" i="19"/>
  <c r="F16" i="19"/>
  <c r="K69" i="22"/>
  <c r="K68" i="22"/>
  <c r="O68" i="22"/>
  <c r="O69" i="22"/>
  <c r="S69" i="22"/>
  <c r="W69" i="22"/>
  <c r="K70" i="22"/>
  <c r="O70" i="22"/>
  <c r="S70" i="22"/>
  <c r="W70" i="22"/>
  <c r="K67" i="22"/>
  <c r="AI1" i="22"/>
  <c r="I15" i="19"/>
  <c r="I16" i="19"/>
  <c r="I17" i="19"/>
  <c r="I18" i="19"/>
  <c r="L18" i="19"/>
  <c r="L15" i="19"/>
  <c r="L17" i="19"/>
  <c r="L14" i="19"/>
  <c r="I14" i="19"/>
  <c r="F14" i="19"/>
  <c r="L4" i="22"/>
  <c r="S3" i="22" l="1"/>
  <c r="AC4" i="22"/>
  <c r="Y18" i="22"/>
  <c r="T59" i="22"/>
  <c r="T58" i="22"/>
  <c r="T60" i="22"/>
  <c r="T57" i="22"/>
  <c r="T49" i="22"/>
  <c r="W49" i="22"/>
  <c r="W48" i="22"/>
  <c r="T48" i="22"/>
  <c r="W40" i="22"/>
  <c r="W39" i="22"/>
  <c r="T40" i="22"/>
  <c r="T39" i="22"/>
  <c r="AO2" i="22"/>
  <c r="AI2" i="22"/>
  <c r="AO1" i="22"/>
  <c r="P4" i="22"/>
  <c r="P171" i="22"/>
  <c r="Y166" i="22"/>
  <c r="L166" i="22"/>
  <c r="P162" i="22"/>
  <c r="V157" i="22"/>
  <c r="T157" i="22"/>
  <c r="P157" i="22"/>
  <c r="P154" i="22"/>
  <c r="Z149" i="22"/>
  <c r="L149" i="22"/>
  <c r="V140" i="22"/>
  <c r="T140" i="22"/>
  <c r="V139" i="22"/>
  <c r="T139" i="22"/>
  <c r="L139" i="22" s="1"/>
  <c r="S135" i="22"/>
  <c r="P135" i="22"/>
  <c r="Y130" i="22"/>
  <c r="W130" i="22"/>
  <c r="L130" i="22" s="1"/>
  <c r="Y122" i="22"/>
  <c r="Y121" i="22"/>
  <c r="L121" i="22"/>
  <c r="S117" i="22"/>
  <c r="P117" i="22"/>
  <c r="Y112" i="22"/>
  <c r="P112" i="22"/>
  <c r="L112" i="22" s="1"/>
  <c r="S108" i="22"/>
  <c r="P108" i="22"/>
  <c r="Y103" i="22"/>
  <c r="L103" i="22"/>
  <c r="S99" i="22"/>
  <c r="P99" i="22"/>
  <c r="Y94" i="22"/>
  <c r="L94" i="22"/>
  <c r="Z85" i="22"/>
  <c r="Z84" i="22"/>
  <c r="Z83" i="22"/>
  <c r="Z82" i="22"/>
  <c r="E67" i="22"/>
  <c r="V60" i="22"/>
  <c r="V59" i="22"/>
  <c r="V58" i="22"/>
  <c r="V57" i="22"/>
  <c r="Y49" i="22"/>
  <c r="Y48" i="22"/>
  <c r="Y40" i="22"/>
  <c r="Y39" i="22"/>
  <c r="V30" i="22"/>
  <c r="V29" i="22"/>
  <c r="V28" i="22"/>
  <c r="V27" i="22"/>
  <c r="V26" i="22"/>
  <c r="W18" i="22"/>
  <c r="L18" i="22" s="1"/>
  <c r="V17" i="22"/>
  <c r="V16" i="22"/>
  <c r="L16" i="22"/>
  <c r="V15" i="22"/>
  <c r="V14" i="22"/>
  <c r="L14" i="22"/>
  <c r="V13" i="22"/>
  <c r="L13" i="22"/>
  <c r="V4" i="22"/>
  <c r="Z4" i="22" s="1"/>
  <c r="L3" i="22"/>
  <c r="G25" i="19"/>
  <c r="G26" i="19"/>
  <c r="X74" i="20"/>
  <c r="T74" i="20"/>
  <c r="P74" i="20"/>
  <c r="L74" i="20"/>
  <c r="L40" i="22" l="1"/>
  <c r="L49" i="22"/>
  <c r="T26" i="22"/>
  <c r="T29" i="22" s="1"/>
  <c r="L29" i="22" s="1"/>
  <c r="L39" i="22"/>
  <c r="L43" i="22"/>
  <c r="L41" i="22"/>
  <c r="L52" i="22"/>
  <c r="L50" i="22"/>
  <c r="L48" i="22"/>
  <c r="L51" i="22" s="1"/>
  <c r="L53" i="22" s="1"/>
  <c r="L157" i="22"/>
  <c r="L158" i="22" s="1"/>
  <c r="L159" i="22" s="1"/>
  <c r="P28" i="22"/>
  <c r="P122" i="22"/>
  <c r="L122" i="22" s="1"/>
  <c r="L123" i="22" s="1"/>
  <c r="L124" i="22" s="1"/>
  <c r="L125" i="22" s="1"/>
  <c r="L126" i="22" s="1"/>
  <c r="U126" i="22" s="1"/>
  <c r="P140" i="22"/>
  <c r="L140" i="22" s="1"/>
  <c r="L141" i="22" s="1"/>
  <c r="P40" i="22"/>
  <c r="P15" i="22"/>
  <c r="L15" i="22" s="1"/>
  <c r="P30" i="22"/>
  <c r="P49" i="22"/>
  <c r="P17" i="22"/>
  <c r="L17" i="22" s="1"/>
  <c r="L167" i="22"/>
  <c r="L168" i="22" s="1"/>
  <c r="L150" i="22"/>
  <c r="L151" i="22" s="1"/>
  <c r="L131" i="22"/>
  <c r="L132" i="22" s="1"/>
  <c r="L104" i="22"/>
  <c r="L105" i="22" s="1"/>
  <c r="L113" i="22"/>
  <c r="L114" i="22" s="1"/>
  <c r="L95" i="22"/>
  <c r="L96" i="22" s="1"/>
  <c r="D25" i="21"/>
  <c r="D17" i="21"/>
  <c r="D1" i="21"/>
  <c r="N15" i="20"/>
  <c r="K15" i="20" s="1"/>
  <c r="P30" i="19"/>
  <c r="L71" i="20"/>
  <c r="E71" i="20"/>
  <c r="L72" i="20" s="1" a="1"/>
  <c r="L72" i="20" s="1"/>
  <c r="N158" i="20"/>
  <c r="K107" i="20"/>
  <c r="K108" i="20" s="1"/>
  <c r="K109" i="20" s="1"/>
  <c r="Q103" i="20"/>
  <c r="N103" i="20"/>
  <c r="X73" i="20"/>
  <c r="T73" i="20"/>
  <c r="P73" i="20"/>
  <c r="L73" i="20"/>
  <c r="H33" i="19" a="1"/>
  <c r="H33" i="19" s="1"/>
  <c r="H32" i="19" a="1"/>
  <c r="H32" i="19" s="1"/>
  <c r="H31" i="19"/>
  <c r="N68" i="20"/>
  <c r="N56" i="20"/>
  <c r="N51" i="20"/>
  <c r="N46" i="20"/>
  <c r="Q46" i="20"/>
  <c r="N41" i="20"/>
  <c r="P4" i="20"/>
  <c r="N30" i="20"/>
  <c r="N28" i="20"/>
  <c r="U18" i="20"/>
  <c r="K18" i="20" s="1"/>
  <c r="N17" i="20"/>
  <c r="L33" i="22" l="1"/>
  <c r="L26" i="22"/>
  <c r="L31" i="22"/>
  <c r="L42" i="22"/>
  <c r="T27" i="22"/>
  <c r="L27" i="22" s="1"/>
  <c r="T28" i="22"/>
  <c r="L28" i="22" s="1"/>
  <c r="T30" i="22"/>
  <c r="L30" i="22" s="1"/>
  <c r="X71" i="20"/>
  <c r="W67" i="22" s="1"/>
  <c r="P71" i="20"/>
  <c r="O67" i="22" s="1"/>
  <c r="T71" i="20"/>
  <c r="L142" i="22"/>
  <c r="L143" i="22" s="1"/>
  <c r="L144" i="22" s="1"/>
  <c r="U144" i="22" s="1"/>
  <c r="L19" i="22"/>
  <c r="L20" i="22" s="1"/>
  <c r="L133" i="22"/>
  <c r="L134" i="22" s="1"/>
  <c r="L160" i="22"/>
  <c r="L161" i="22" s="1"/>
  <c r="L152" i="22"/>
  <c r="L153" i="22" s="1"/>
  <c r="L97" i="22"/>
  <c r="L98" i="22" s="1"/>
  <c r="L115" i="22"/>
  <c r="L116" i="22" s="1"/>
  <c r="L169" i="22"/>
  <c r="L170" i="22" s="1"/>
  <c r="L106" i="22"/>
  <c r="L107" i="22" s="1"/>
  <c r="X72" i="20" a="1"/>
  <c r="X72" i="20" s="1"/>
  <c r="W68" i="22" s="1"/>
  <c r="K110" i="20"/>
  <c r="K111" i="20" s="1"/>
  <c r="K30" i="20"/>
  <c r="S3" i="20"/>
  <c r="V4" i="20"/>
  <c r="Z4" i="20" s="1"/>
  <c r="N166" i="20" s="1"/>
  <c r="L3" i="20"/>
  <c r="Q121" i="20"/>
  <c r="N121" i="20"/>
  <c r="W18" i="20"/>
  <c r="T17" i="20"/>
  <c r="T16" i="20"/>
  <c r="T15" i="20"/>
  <c r="T14" i="20"/>
  <c r="T13" i="20"/>
  <c r="T30" i="20"/>
  <c r="T29" i="20"/>
  <c r="T28" i="20"/>
  <c r="T27" i="20"/>
  <c r="T26" i="20"/>
  <c r="W41" i="20"/>
  <c r="W40" i="20"/>
  <c r="T63" i="20"/>
  <c r="T62" i="20"/>
  <c r="T61" i="20"/>
  <c r="W89" i="20"/>
  <c r="W88" i="20"/>
  <c r="W87" i="20"/>
  <c r="W86" i="20"/>
  <c r="W98" i="20"/>
  <c r="W107" i="20"/>
  <c r="W116" i="20"/>
  <c r="W126" i="20"/>
  <c r="U153" i="20"/>
  <c r="T161" i="20"/>
  <c r="W170" i="20"/>
  <c r="T144" i="20"/>
  <c r="T143" i="20"/>
  <c r="W134" i="20"/>
  <c r="W125" i="20"/>
  <c r="T60" i="20"/>
  <c r="W51" i="20"/>
  <c r="P72" i="20" a="1"/>
  <c r="P72" i="20" s="1"/>
  <c r="R161" i="20"/>
  <c r="J26" i="19"/>
  <c r="T72" i="20" l="1" a="1"/>
  <c r="T72" i="20" s="1"/>
  <c r="S68" i="22" s="1"/>
  <c r="S67" i="22"/>
  <c r="L32" i="22"/>
  <c r="L34" i="22" s="1"/>
  <c r="L21" i="22"/>
  <c r="L22" i="22" s="1"/>
  <c r="L44" i="22"/>
  <c r="L108" i="22"/>
  <c r="Z108" i="22" s="1"/>
  <c r="U107" i="22"/>
  <c r="U161" i="22"/>
  <c r="L162" i="22"/>
  <c r="X162" i="22" s="1"/>
  <c r="L171" i="22"/>
  <c r="AB171" i="22" s="1"/>
  <c r="U170" i="22"/>
  <c r="L117" i="22"/>
  <c r="Z117" i="22" s="1"/>
  <c r="U116" i="22"/>
  <c r="U153" i="22"/>
  <c r="L154" i="22"/>
  <c r="Y154" i="22" s="1"/>
  <c r="L99" i="22"/>
  <c r="Z99" i="22" s="1"/>
  <c r="U98" i="22"/>
  <c r="U134" i="22"/>
  <c r="L135" i="22"/>
  <c r="Z135" i="22" s="1"/>
  <c r="S111" i="20"/>
  <c r="N35" i="20"/>
  <c r="K170" i="20"/>
  <c r="K171" i="20" s="1"/>
  <c r="K172" i="20" s="1"/>
  <c r="N175" i="20"/>
  <c r="K153" i="20"/>
  <c r="K154" i="20" s="1"/>
  <c r="K155" i="20" s="1"/>
  <c r="K125" i="20"/>
  <c r="N116" i="20"/>
  <c r="K40" i="20"/>
  <c r="K13" i="20"/>
  <c r="K50" i="20"/>
  <c r="W50" i="20"/>
  <c r="K51" i="20"/>
  <c r="K41" i="20"/>
  <c r="K26" i="20"/>
  <c r="K14" i="20"/>
  <c r="K16" i="20"/>
  <c r="K17" i="20"/>
  <c r="K27" i="20"/>
  <c r="K28" i="20"/>
  <c r="K29" i="20"/>
  <c r="N161" i="20"/>
  <c r="K161" i="20" s="1"/>
  <c r="K162" i="20" s="1"/>
  <c r="K163" i="20" s="1"/>
  <c r="R144" i="20"/>
  <c r="N144" i="20"/>
  <c r="R143" i="20"/>
  <c r="K143" i="20" s="1"/>
  <c r="Q139" i="20"/>
  <c r="N139" i="20"/>
  <c r="U134" i="20"/>
  <c r="K134" i="20" s="1"/>
  <c r="K135" i="20" s="1"/>
  <c r="K136" i="20" s="1"/>
  <c r="N126" i="20"/>
  <c r="K126" i="20" s="1"/>
  <c r="N112" i="20"/>
  <c r="Q112" i="20"/>
  <c r="K98" i="20"/>
  <c r="Q56" i="20"/>
  <c r="D22" i="19"/>
  <c r="U22" i="22" l="1"/>
  <c r="U44" i="22"/>
  <c r="U34" i="22"/>
  <c r="U53" i="22"/>
  <c r="K112" i="20"/>
  <c r="W112" i="20" s="1"/>
  <c r="K165" i="20"/>
  <c r="K138" i="20"/>
  <c r="K139" i="20" s="1"/>
  <c r="W139" i="20" s="1"/>
  <c r="K174" i="20"/>
  <c r="S174" i="20" s="1"/>
  <c r="K156" i="20"/>
  <c r="K157" i="20" s="1"/>
  <c r="K137" i="20"/>
  <c r="K164" i="20"/>
  <c r="K173" i="20"/>
  <c r="K127" i="20"/>
  <c r="K128" i="20" s="1"/>
  <c r="K99" i="20"/>
  <c r="K100" i="20" s="1"/>
  <c r="K31" i="20"/>
  <c r="K32" i="20" s="1"/>
  <c r="K52" i="20"/>
  <c r="K53" i="20" s="1"/>
  <c r="K42" i="20"/>
  <c r="K43" i="20" s="1"/>
  <c r="K19" i="20"/>
  <c r="K144" i="20"/>
  <c r="K145" i="20" s="1"/>
  <c r="K146" i="20" s="1"/>
  <c r="K116" i="20"/>
  <c r="K117" i="20" s="1"/>
  <c r="K118" i="20" s="1"/>
  <c r="K175" i="20" l="1"/>
  <c r="W175" i="20" s="1"/>
  <c r="S157" i="20"/>
  <c r="K158" i="20"/>
  <c r="W158" i="20" s="1"/>
  <c r="S165" i="20"/>
  <c r="K166" i="20"/>
  <c r="W166" i="20" s="1"/>
  <c r="K101" i="20"/>
  <c r="K102" i="20" s="1"/>
  <c r="S138" i="20"/>
  <c r="K119" i="20"/>
  <c r="K120" i="20" s="1"/>
  <c r="K147" i="20"/>
  <c r="K148" i="20" s="1"/>
  <c r="K129" i="20"/>
  <c r="K54" i="20"/>
  <c r="K55" i="20" s="1"/>
  <c r="K56" i="20" s="1"/>
  <c r="K44" i="20"/>
  <c r="K45" i="20" s="1"/>
  <c r="K33" i="20"/>
  <c r="K34" i="20" s="1"/>
  <c r="S102" i="20" l="1"/>
  <c r="K103" i="20"/>
  <c r="W103" i="20" s="1"/>
  <c r="K121" i="20"/>
  <c r="W121" i="20" s="1"/>
  <c r="S120" i="20"/>
  <c r="S45" i="20"/>
  <c r="K46" i="20"/>
  <c r="W46" i="20" s="1"/>
  <c r="K130" i="20"/>
  <c r="S130" i="20" s="1"/>
  <c r="S55" i="20"/>
  <c r="W56" i="20"/>
  <c r="S34" i="20"/>
  <c r="K35" i="20"/>
  <c r="W35" i="20" s="1"/>
  <c r="S148" i="20"/>
  <c r="I26" i="19" l="1"/>
  <c r="I24" i="19"/>
  <c r="F24" i="19"/>
  <c r="O23" i="19"/>
  <c r="L23" i="19"/>
  <c r="I23" i="19"/>
  <c r="F23" i="19"/>
  <c r="O21" i="19"/>
  <c r="L21" i="19"/>
  <c r="I21" i="19"/>
  <c r="F21" i="19"/>
  <c r="M22" i="19"/>
  <c r="O22" i="19" s="1"/>
  <c r="M20" i="19"/>
  <c r="O20" i="19" s="1"/>
  <c r="J20" i="19"/>
  <c r="L20" i="19" s="1"/>
  <c r="G20" i="19"/>
  <c r="I20" i="19" s="1"/>
  <c r="D20" i="19"/>
  <c r="F20" i="19" s="1"/>
  <c r="G22" i="19"/>
  <c r="I22" i="19" s="1"/>
  <c r="F22" i="19"/>
  <c r="P19" i="19" l="1"/>
  <c r="J25" i="19"/>
  <c r="L25" i="19" s="1"/>
  <c r="I25" i="19"/>
  <c r="J22" i="19"/>
  <c r="L22" i="19" s="1"/>
  <c r="P24" i="19" l="1"/>
  <c r="P21" i="19"/>
  <c r="P15" i="19" l="1"/>
  <c r="P25" i="19"/>
  <c r="P23" i="19"/>
  <c r="P18" i="19"/>
  <c r="P14" i="19"/>
  <c r="P16" i="19"/>
  <c r="P17" i="19"/>
  <c r="L26" i="19" l="1"/>
  <c r="P26" i="19" s="1"/>
  <c r="P22" i="19"/>
  <c r="N27" i="19" l="1"/>
  <c r="P57" i="22" s="1"/>
  <c r="P58" i="22" l="1"/>
  <c r="P59" i="22"/>
  <c r="P82" i="22"/>
  <c r="L82" i="22" s="1"/>
  <c r="P60" i="22"/>
  <c r="N60" i="20"/>
  <c r="N86" i="20" s="1"/>
  <c r="P85" i="22" l="1"/>
  <c r="L85" i="22" s="1"/>
  <c r="P84" i="22"/>
  <c r="L84" i="22" s="1"/>
  <c r="P83" i="22"/>
  <c r="L83" i="22" s="1"/>
  <c r="N61" i="20"/>
  <c r="N87" i="20" s="1"/>
  <c r="N63" i="20"/>
  <c r="N89" i="20" s="1"/>
  <c r="N62" i="20"/>
  <c r="K86" i="20"/>
  <c r="K60" i="20"/>
  <c r="L57" i="22" s="1"/>
  <c r="Y8" i="22" l="1"/>
  <c r="M8" i="22"/>
  <c r="L86" i="22"/>
  <c r="L87" i="22" s="1"/>
  <c r="L88" i="22" s="1"/>
  <c r="L89" i="22" s="1"/>
  <c r="U89" i="22" s="1"/>
  <c r="N88" i="20"/>
  <c r="K88" i="20" s="1"/>
  <c r="L75" i="20"/>
  <c r="K71" i="22" s="1"/>
  <c r="P75" i="20"/>
  <c r="O71" i="22" s="1"/>
  <c r="T75" i="20"/>
  <c r="S71" i="22" s="1"/>
  <c r="X75" i="20"/>
  <c r="W71" i="22" s="1"/>
  <c r="K62" i="20"/>
  <c r="L59" i="22" s="1"/>
  <c r="K63" i="20"/>
  <c r="L60" i="22" s="1"/>
  <c r="K89" i="20"/>
  <c r="K61" i="20"/>
  <c r="L58" i="22" s="1"/>
  <c r="AH71" i="22" l="1"/>
  <c r="AA71" i="22"/>
  <c r="AF75" i="20"/>
  <c r="L76" i="20"/>
  <c r="K72" i="22" s="1"/>
  <c r="P76" i="20"/>
  <c r="O72" i="22" s="1"/>
  <c r="T76" i="20"/>
  <c r="S72" i="22" s="1"/>
  <c r="X76" i="20"/>
  <c r="W72" i="22" s="1"/>
  <c r="T78" i="20"/>
  <c r="S74" i="22" s="1"/>
  <c r="L78" i="20"/>
  <c r="K74" i="22" s="1"/>
  <c r="P78" i="20"/>
  <c r="O74" i="22" s="1"/>
  <c r="X78" i="20"/>
  <c r="W74" i="22" s="1"/>
  <c r="P77" i="20"/>
  <c r="O73" i="22" s="1"/>
  <c r="T77" i="20"/>
  <c r="S73" i="22" s="1"/>
  <c r="X77" i="20"/>
  <c r="W73" i="22" s="1"/>
  <c r="L77" i="20"/>
  <c r="K73" i="22" s="1"/>
  <c r="K64" i="20"/>
  <c r="K87" i="20"/>
  <c r="AH74" i="22" l="1"/>
  <c r="AH73" i="22"/>
  <c r="AA74" i="22"/>
  <c r="AA72" i="22"/>
  <c r="AA73" i="22"/>
  <c r="AH72" i="22"/>
  <c r="L61" i="22"/>
  <c r="L62" i="22" s="1"/>
  <c r="AF77" i="20"/>
  <c r="AF78" i="20"/>
  <c r="P79" i="20"/>
  <c r="AF76" i="20"/>
  <c r="K65" i="20"/>
  <c r="K66" i="20" s="1"/>
  <c r="L63" i="22" s="1"/>
  <c r="L79" i="20"/>
  <c r="K75" i="22" s="1"/>
  <c r="X79" i="20"/>
  <c r="T79" i="20"/>
  <c r="S75" i="22" s="1"/>
  <c r="K90" i="20"/>
  <c r="K91" i="20" s="1"/>
  <c r="X80" i="20" l="1"/>
  <c r="W76" i="22" s="1"/>
  <c r="W75" i="22"/>
  <c r="P80" i="20"/>
  <c r="O76" i="22" s="1"/>
  <c r="O75" i="22"/>
  <c r="AH75" i="22" s="1"/>
  <c r="L64" i="22"/>
  <c r="M6" i="22" s="1"/>
  <c r="AF79" i="20"/>
  <c r="K92" i="20"/>
  <c r="K93" i="20" s="1"/>
  <c r="S93" i="20" s="1"/>
  <c r="K67" i="20"/>
  <c r="K68" i="20" s="1"/>
  <c r="W68" i="20" s="1"/>
  <c r="T80" i="20"/>
  <c r="S76" i="22" s="1"/>
  <c r="L80" i="20"/>
  <c r="AA75" i="22" l="1"/>
  <c r="U64" i="22"/>
  <c r="Y6" i="22" s="1"/>
  <c r="X81" i="20"/>
  <c r="X82" i="20" s="1"/>
  <c r="W78" i="22" s="1"/>
  <c r="L81" i="20"/>
  <c r="K77" i="22" s="1"/>
  <c r="K76" i="22"/>
  <c r="P81" i="20"/>
  <c r="AF80" i="20"/>
  <c r="S67" i="20"/>
  <c r="T81" i="20"/>
  <c r="K20" i="20"/>
  <c r="W77" i="22" l="1"/>
  <c r="AF81" i="20"/>
  <c r="S77" i="22"/>
  <c r="P82" i="20"/>
  <c r="O78" i="22" s="1"/>
  <c r="O77" i="22"/>
  <c r="AA76" i="22"/>
  <c r="AH76" i="22"/>
  <c r="T82" i="20"/>
  <c r="S78" i="22" s="1"/>
  <c r="L82" i="20"/>
  <c r="K78" i="22" s="1"/>
  <c r="K21" i="20"/>
  <c r="K22" i="20" s="1"/>
  <c r="L7" i="20" s="1"/>
  <c r="AA77" i="22" l="1"/>
  <c r="AH77" i="22"/>
  <c r="AH78" i="22"/>
  <c r="AA78" i="22"/>
  <c r="AF82" i="20"/>
  <c r="S22" i="20"/>
  <c r="Y8"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<sst xmlns="http://schemas.openxmlformats.org/spreadsheetml/2006/main" count="1127" uniqueCount="305">
  <si>
    <t>臨床試験研究経費ポイント算出表（医薬品）</t>
    <rPh sb="0" eb="2">
      <t>リンショウ</t>
    </rPh>
    <rPh sb="2" eb="4">
      <t>シケン</t>
    </rPh>
    <rPh sb="4" eb="6">
      <t>ケンキュウ</t>
    </rPh>
    <rPh sb="6" eb="8">
      <t>ケイヒ</t>
    </rPh>
    <rPh sb="12" eb="14">
      <t>サンシュツ</t>
    </rPh>
    <rPh sb="14" eb="15">
      <t>ヒョウ</t>
    </rPh>
    <rPh sb="16" eb="19">
      <t>イヤクヒン</t>
    </rPh>
    <phoneticPr fontId="2"/>
  </si>
  <si>
    <t>要　　　素</t>
    <rPh sb="0" eb="1">
      <t>ヨウ</t>
    </rPh>
    <rPh sb="4" eb="5">
      <t>ス</t>
    </rPh>
    <phoneticPr fontId="2"/>
  </si>
  <si>
    <t>ウエイト</t>
    <phoneticPr fontId="2"/>
  </si>
  <si>
    <t>ポ　　イ　　ン　　ト</t>
    <phoneticPr fontId="2"/>
  </si>
  <si>
    <t>Ⅰ
（ウエイト×１）</t>
    <phoneticPr fontId="2"/>
  </si>
  <si>
    <t>Ⅱ
（ウエイト×３）</t>
    <phoneticPr fontId="2"/>
  </si>
  <si>
    <t>Ⅲ
（ウエイト×５）</t>
    <phoneticPr fontId="2"/>
  </si>
  <si>
    <t>Ⅳ
（ウエイト×８）</t>
    <phoneticPr fontId="2"/>
  </si>
  <si>
    <t>Ａ</t>
    <phoneticPr fontId="2"/>
  </si>
  <si>
    <t>疾患の重篤度</t>
  </si>
  <si>
    <t>軽度</t>
    <phoneticPr fontId="2"/>
  </si>
  <si>
    <t>中等度</t>
  </si>
  <si>
    <t>重傷又は重篤</t>
  </si>
  <si>
    <t>B</t>
  </si>
  <si>
    <t>入院・外来の別</t>
  </si>
  <si>
    <t>外来</t>
  </si>
  <si>
    <t>C</t>
  </si>
  <si>
    <t>外用・経口</t>
  </si>
  <si>
    <t>皮下・筋注</t>
  </si>
  <si>
    <t>静注</t>
  </si>
  <si>
    <t>D</t>
  </si>
  <si>
    <t>デザイン</t>
  </si>
  <si>
    <t>オープン</t>
  </si>
  <si>
    <t>単盲検</t>
  </si>
  <si>
    <t>二重盲検
（ﾌﾟﾗｾﾎﾞ無）</t>
    <phoneticPr fontId="2"/>
  </si>
  <si>
    <t>二重盲検
（ﾌﾟﾗｾﾎﾞ有）</t>
    <phoneticPr fontId="2"/>
  </si>
  <si>
    <t>ポピュレーション</t>
  </si>
  <si>
    <t>成人</t>
  </si>
  <si>
    <t>小児,成人（高齢者,肝腎障害等合併）</t>
    <phoneticPr fontId="2"/>
  </si>
  <si>
    <t xml:space="preserve">新生児,低体重新生児 </t>
  </si>
  <si>
    <t>F</t>
  </si>
  <si>
    <t>投与期間　　　　　</t>
  </si>
  <si>
    <t>４週間以内</t>
  </si>
  <si>
    <t>５～２４週</t>
    <phoneticPr fontId="2"/>
  </si>
  <si>
    <t>２５～４８週</t>
  </si>
  <si>
    <t>G</t>
  </si>
  <si>
    <t>観察頻度（受診回数）</t>
  </si>
  <si>
    <t>４週に１回以内</t>
    <phoneticPr fontId="2"/>
  </si>
  <si>
    <t>４週に２回</t>
    <phoneticPr fontId="2"/>
  </si>
  <si>
    <t>４週に３回</t>
    <phoneticPr fontId="2"/>
  </si>
  <si>
    <t>４週に４回以上</t>
    <phoneticPr fontId="2"/>
  </si>
  <si>
    <t>H</t>
  </si>
  <si>
    <t>２５項目</t>
    <phoneticPr fontId="2"/>
  </si>
  <si>
    <t>２６～５０項目</t>
    <phoneticPr fontId="2"/>
  </si>
  <si>
    <t>５１～１００項目</t>
    <phoneticPr fontId="2"/>
  </si>
  <si>
    <t>１０１項目以上</t>
    <phoneticPr fontId="2"/>
  </si>
  <si>
    <t>Ｉ</t>
  </si>
  <si>
    <t>１回</t>
    <rPh sb="1" eb="2">
      <t>カイ</t>
    </rPh>
    <phoneticPr fontId="2"/>
  </si>
  <si>
    <t>２～３回</t>
    <rPh sb="3" eb="4">
      <t>カイ</t>
    </rPh>
    <phoneticPr fontId="2"/>
  </si>
  <si>
    <t>４～５回</t>
    <rPh sb="3" eb="4">
      <t>カイ</t>
    </rPh>
    <phoneticPr fontId="2"/>
  </si>
  <si>
    <t>６回以上</t>
    <rPh sb="1" eb="2">
      <t>カイ</t>
    </rPh>
    <rPh sb="2" eb="4">
      <t>イジョウ</t>
    </rPh>
    <phoneticPr fontId="2"/>
  </si>
  <si>
    <t>Ｊ</t>
  </si>
  <si>
    <t>２つ以上の同意の必要性有</t>
  </si>
  <si>
    <t>遺伝子解析を含まない</t>
    <phoneticPr fontId="2"/>
  </si>
  <si>
    <t>遺伝子解析を含む</t>
  </si>
  <si>
    <t>Ｋ</t>
  </si>
  <si>
    <t>非侵襲的な機能検査,画像診断等</t>
  </si>
  <si>
    <t>５項目以下</t>
  </si>
  <si>
    <t>６項目以上</t>
  </si>
  <si>
    <t>Ｌ</t>
  </si>
  <si>
    <t xml:space="preserve">侵襲を伴う臨床的な検査・測定 </t>
  </si>
  <si>
    <t>心電図</t>
    <rPh sb="0" eb="3">
      <t>シンデンズ</t>
    </rPh>
    <phoneticPr fontId="2"/>
  </si>
  <si>
    <t>トレッドミル運動負荷試験</t>
    <rPh sb="6" eb="12">
      <t>ウンドウフカシケン</t>
    </rPh>
    <phoneticPr fontId="2"/>
  </si>
  <si>
    <t>心エコー</t>
    <rPh sb="0" eb="1">
      <t>シン</t>
    </rPh>
    <phoneticPr fontId="2"/>
  </si>
  <si>
    <t>頸動脈エコー</t>
    <rPh sb="0" eb="3">
      <t>ケイドウミャク</t>
    </rPh>
    <phoneticPr fontId="2"/>
  </si>
  <si>
    <t>下肢静脈エコー</t>
    <rPh sb="0" eb="2">
      <t>カシ</t>
    </rPh>
    <rPh sb="2" eb="4">
      <t>ジョウミャク</t>
    </rPh>
    <phoneticPr fontId="2"/>
  </si>
  <si>
    <t>下肢動脈エコー</t>
    <rPh sb="0" eb="2">
      <t>カシ</t>
    </rPh>
    <rPh sb="2" eb="4">
      <t>ドウミャク</t>
    </rPh>
    <phoneticPr fontId="2"/>
  </si>
  <si>
    <t>腎動脈エコー</t>
    <rPh sb="0" eb="3">
      <t>ジンドウミャク</t>
    </rPh>
    <phoneticPr fontId="2"/>
  </si>
  <si>
    <t>呼吸機能検査</t>
    <rPh sb="0" eb="6">
      <t>コキュウキノウケンサ</t>
    </rPh>
    <phoneticPr fontId="2"/>
  </si>
  <si>
    <t>精密肺機能検査</t>
    <rPh sb="0" eb="2">
      <t>セイミツ</t>
    </rPh>
    <rPh sb="2" eb="7">
      <t>ハイキノウケンサ</t>
    </rPh>
    <phoneticPr fontId="2"/>
  </si>
  <si>
    <t>呼気ガス分析</t>
    <rPh sb="0" eb="2">
      <t>コキ</t>
    </rPh>
    <rPh sb="4" eb="6">
      <t>ブンセキ</t>
    </rPh>
    <phoneticPr fontId="2"/>
  </si>
  <si>
    <t>脳波検査</t>
    <rPh sb="0" eb="4">
      <t>ノウハケンサ</t>
    </rPh>
    <phoneticPr fontId="2"/>
  </si>
  <si>
    <t>終夜睡眠ポリグラム</t>
    <rPh sb="0" eb="2">
      <t>シュウヤ</t>
    </rPh>
    <rPh sb="2" eb="4">
      <t>スイミン</t>
    </rPh>
    <phoneticPr fontId="2"/>
  </si>
  <si>
    <t>足関節上腕血圧比</t>
    <rPh sb="0" eb="1">
      <t>アシ</t>
    </rPh>
    <rPh sb="1" eb="3">
      <t>カンセツ</t>
    </rPh>
    <rPh sb="3" eb="5">
      <t>ジョウワン</t>
    </rPh>
    <rPh sb="5" eb="7">
      <t>ケツアツ</t>
    </rPh>
    <rPh sb="7" eb="8">
      <t>ヒ</t>
    </rPh>
    <phoneticPr fontId="2"/>
  </si>
  <si>
    <t>心臓足首血管指数</t>
    <rPh sb="0" eb="4">
      <t>シンゾウアシクビ</t>
    </rPh>
    <rPh sb="4" eb="8">
      <t>ケッカンシスウ</t>
    </rPh>
    <phoneticPr fontId="2"/>
  </si>
  <si>
    <t>誘発電位検査</t>
    <rPh sb="0" eb="2">
      <t>ユウハツ</t>
    </rPh>
    <rPh sb="2" eb="4">
      <t>デンイ</t>
    </rPh>
    <rPh sb="4" eb="6">
      <t>ケンサ</t>
    </rPh>
    <phoneticPr fontId="2"/>
  </si>
  <si>
    <t>表面筋電図</t>
    <rPh sb="0" eb="5">
      <t>ヒョウメンキンデンズ</t>
    </rPh>
    <phoneticPr fontId="2"/>
  </si>
  <si>
    <t>CT（頭部）</t>
    <rPh sb="3" eb="5">
      <t>トウブ</t>
    </rPh>
    <phoneticPr fontId="2"/>
  </si>
  <si>
    <t>骨シンチ</t>
    <rPh sb="0" eb="1">
      <t>コツ</t>
    </rPh>
    <phoneticPr fontId="2"/>
  </si>
  <si>
    <t>MRI</t>
    <phoneticPr fontId="2"/>
  </si>
  <si>
    <t>MRエラストグラフィ</t>
    <phoneticPr fontId="2"/>
  </si>
  <si>
    <t>X線</t>
    <rPh sb="1" eb="2">
      <t>セン</t>
    </rPh>
    <phoneticPr fontId="2"/>
  </si>
  <si>
    <t>CT（胸・腹部）</t>
    <rPh sb="3" eb="4">
      <t>ムネ</t>
    </rPh>
    <rPh sb="5" eb="7">
      <t>フクブ</t>
    </rPh>
    <phoneticPr fontId="2"/>
  </si>
  <si>
    <t>CT（骨盤部）</t>
    <rPh sb="3" eb="6">
      <t>コツバンブ</t>
    </rPh>
    <phoneticPr fontId="2"/>
  </si>
  <si>
    <t>生検</t>
    <rPh sb="0" eb="2">
      <t>セイケン</t>
    </rPh>
    <phoneticPr fontId="2"/>
  </si>
  <si>
    <t>神経伝導検査</t>
    <rPh sb="0" eb="2">
      <t>シンケイ</t>
    </rPh>
    <rPh sb="2" eb="4">
      <t>デンドウ</t>
    </rPh>
    <rPh sb="4" eb="6">
      <t>ケンサ</t>
    </rPh>
    <phoneticPr fontId="2"/>
  </si>
  <si>
    <t>49週から24週ごとに
3ポイントずつ加算</t>
    <phoneticPr fontId="2"/>
  </si>
  <si>
    <t>入院</t>
    <phoneticPr fontId="2"/>
  </si>
  <si>
    <t>項目L算出内訳（黄色のセルに1を入力）</t>
    <rPh sb="0" eb="2">
      <t>コウモク</t>
    </rPh>
    <rPh sb="3" eb="5">
      <t>サンシュツ</t>
    </rPh>
    <rPh sb="5" eb="7">
      <t>ウチワケ</t>
    </rPh>
    <rPh sb="8" eb="10">
      <t>キイロ</t>
    </rPh>
    <rPh sb="16" eb="18">
      <t>ニュウリョク</t>
    </rPh>
    <phoneticPr fontId="2"/>
  </si>
  <si>
    <t>項目K算出内訳（黄色のセルに1を入力）</t>
    <rPh sb="0" eb="2">
      <t>コウモク</t>
    </rPh>
    <rPh sb="3" eb="5">
      <t>サンシュツ</t>
    </rPh>
    <rPh sb="5" eb="7">
      <t>ウチワケ</t>
    </rPh>
    <rPh sb="8" eb="10">
      <t>キイロ</t>
    </rPh>
    <rPh sb="16" eb="18">
      <t>ニュウリョク</t>
    </rPh>
    <phoneticPr fontId="2"/>
  </si>
  <si>
    <t>回</t>
    <rPh sb="0" eb="1">
      <t>カイ</t>
    </rPh>
    <phoneticPr fontId="2"/>
  </si>
  <si>
    <t>週</t>
    <rPh sb="0" eb="1">
      <t>シュウ</t>
    </rPh>
    <phoneticPr fontId="2"/>
  </si>
  <si>
    <t>症例</t>
    <rPh sb="0" eb="2">
      <t>ショウレイ</t>
    </rPh>
    <phoneticPr fontId="2"/>
  </si>
  <si>
    <t>記載上の注意（項目A～P）</t>
    <rPh sb="0" eb="3">
      <t>キサイジョウ</t>
    </rPh>
    <rPh sb="4" eb="6">
      <t>チュウイ</t>
    </rPh>
    <rPh sb="7" eb="9">
      <t>コウモク</t>
    </rPh>
    <phoneticPr fontId="2"/>
  </si>
  <si>
    <t>E</t>
    <phoneticPr fontId="2"/>
  </si>
  <si>
    <t>点滴装置を使用する静脈内投与は、実施計画書上で「静注」と記載されていても点滴静注に該当する。</t>
    <rPh sb="0" eb="4">
      <t>テンテキソウチ</t>
    </rPh>
    <rPh sb="5" eb="7">
      <t>シヨウ</t>
    </rPh>
    <rPh sb="9" eb="11">
      <t>ジョウミャク</t>
    </rPh>
    <rPh sb="11" eb="14">
      <t>ナイトウヨ</t>
    </rPh>
    <rPh sb="16" eb="21">
      <t>ジッシケイカクショ</t>
    </rPh>
    <rPh sb="21" eb="22">
      <t>ジョウ</t>
    </rPh>
    <rPh sb="24" eb="26">
      <t>ジョウチュウ</t>
    </rPh>
    <rPh sb="28" eb="30">
      <t>キサイ</t>
    </rPh>
    <rPh sb="36" eb="40">
      <t>テンテキジョウチュウ</t>
    </rPh>
    <rPh sb="41" eb="43">
      <t>ガイトウ</t>
    </rPh>
    <phoneticPr fontId="2"/>
  </si>
  <si>
    <t>×</t>
    <phoneticPr fontId="2"/>
  </si>
  <si>
    <t>年</t>
    <rPh sb="0" eb="1">
      <t>ネン</t>
    </rPh>
    <phoneticPr fontId="2"/>
  </si>
  <si>
    <t>費目</t>
    <rPh sb="0" eb="2">
      <t>ヒモク</t>
    </rPh>
    <phoneticPr fontId="2"/>
  </si>
  <si>
    <t>間接経費</t>
    <rPh sb="0" eb="2">
      <t>カンセツ</t>
    </rPh>
    <rPh sb="2" eb="4">
      <t>ケイヒ</t>
    </rPh>
    <phoneticPr fontId="2"/>
  </si>
  <si>
    <t>SMO CRC</t>
    <phoneticPr fontId="2"/>
  </si>
  <si>
    <t>管理費</t>
    <rPh sb="0" eb="3">
      <t>カンリヒ</t>
    </rPh>
    <phoneticPr fontId="2"/>
  </si>
  <si>
    <t>項目</t>
    <rPh sb="0" eb="2">
      <t>コウモク</t>
    </rPh>
    <phoneticPr fontId="2"/>
  </si>
  <si>
    <t>投与期間</t>
    <rPh sb="0" eb="4">
      <t>トウヨキカン</t>
    </rPh>
    <phoneticPr fontId="2"/>
  </si>
  <si>
    <t>所属</t>
    <rPh sb="0" eb="2">
      <t>ショゾク</t>
    </rPh>
    <phoneticPr fontId="2"/>
  </si>
  <si>
    <t>氏名</t>
    <rPh sb="0" eb="2">
      <t>シメイ</t>
    </rPh>
    <phoneticPr fontId="2"/>
  </si>
  <si>
    <t>～</t>
    <phoneticPr fontId="2"/>
  </si>
  <si>
    <t>作成日</t>
    <rPh sb="0" eb="3">
      <t>サクセイビ</t>
    </rPh>
    <phoneticPr fontId="2"/>
  </si>
  <si>
    <t>記載上の注意</t>
    <rPh sb="0" eb="2">
      <t>キサイ</t>
    </rPh>
    <rPh sb="2" eb="3">
      <t>ジョウ</t>
    </rPh>
    <rPh sb="4" eb="6">
      <t>チュウイ</t>
    </rPh>
    <phoneticPr fontId="2"/>
  </si>
  <si>
    <t>●日付は半角数字、YYYY/MM/DDで入力すること</t>
    <phoneticPr fontId="2"/>
  </si>
  <si>
    <t>●ポイント表及び別紙 項目H・K・L算出内訳は正確に入力すること（別紙への入力で自動算定）</t>
    <rPh sb="5" eb="6">
      <t>ヒョウ</t>
    </rPh>
    <rPh sb="6" eb="7">
      <t>オヨ</t>
    </rPh>
    <rPh sb="8" eb="10">
      <t>ベッシ</t>
    </rPh>
    <rPh sb="11" eb="13">
      <t>コウモク</t>
    </rPh>
    <rPh sb="18" eb="20">
      <t>サンシュツ</t>
    </rPh>
    <rPh sb="20" eb="22">
      <t>ウチワケ</t>
    </rPh>
    <rPh sb="23" eb="25">
      <t>セイカク</t>
    </rPh>
    <rPh sb="26" eb="28">
      <t>ニュウリョク</t>
    </rPh>
    <rPh sb="33" eb="35">
      <t>ベッシ</t>
    </rPh>
    <rPh sb="37" eb="39">
      <t>ニュウリョク</t>
    </rPh>
    <rPh sb="40" eb="44">
      <t>ジドウサンテイ</t>
    </rPh>
    <phoneticPr fontId="2"/>
  </si>
  <si>
    <t>合計ポイント</t>
    <rPh sb="0" eb="2">
      <t>ゴウケイ</t>
    </rPh>
    <phoneticPr fontId="2"/>
  </si>
  <si>
    <t>●項目Fは投与期間を入力すると自動算定される</t>
    <rPh sb="1" eb="3">
      <t>コウモク</t>
    </rPh>
    <rPh sb="5" eb="7">
      <t>トウヨ</t>
    </rPh>
    <rPh sb="7" eb="9">
      <t>キカン</t>
    </rPh>
    <rPh sb="10" eb="12">
      <t>ニュウリョク</t>
    </rPh>
    <rPh sb="15" eb="19">
      <t>ジドウサンテイ</t>
    </rPh>
    <phoneticPr fontId="2"/>
  </si>
  <si>
    <t>整理番号</t>
    <rPh sb="0" eb="4">
      <t>セイリバンゴウ</t>
    </rPh>
    <phoneticPr fontId="2"/>
  </si>
  <si>
    <t>実施計画書番号</t>
    <rPh sb="0" eb="7">
      <t>ジッシケイカクショバンゴウ</t>
    </rPh>
    <phoneticPr fontId="2"/>
  </si>
  <si>
    <t>実施診療科</t>
    <rPh sb="0" eb="2">
      <t>ジッシ</t>
    </rPh>
    <rPh sb="2" eb="5">
      <t>シンリョウカ</t>
    </rPh>
    <phoneticPr fontId="2"/>
  </si>
  <si>
    <t>目標症例数</t>
    <rPh sb="0" eb="5">
      <t>モクヒョウショウレイスウ</t>
    </rPh>
    <phoneticPr fontId="2"/>
  </si>
  <si>
    <t>初回審査日</t>
    <rPh sb="0" eb="5">
      <t>ショカイシンサビ</t>
    </rPh>
    <phoneticPr fontId="2"/>
  </si>
  <si>
    <t>審査経費</t>
    <rPh sb="0" eb="4">
      <t>シンサケイヒ</t>
    </rPh>
    <phoneticPr fontId="2"/>
  </si>
  <si>
    <t>直接経費計</t>
    <rPh sb="0" eb="4">
      <t>チョクセツケイヒ</t>
    </rPh>
    <rPh sb="4" eb="5">
      <t>ケイ</t>
    </rPh>
    <phoneticPr fontId="2"/>
  </si>
  <si>
    <t>間接経費</t>
    <rPh sb="0" eb="4">
      <t>カンセツケイヒ</t>
    </rPh>
    <phoneticPr fontId="2"/>
  </si>
  <si>
    <t>直接経費</t>
    <rPh sb="0" eb="4">
      <t>チョクセツケイヒ</t>
    </rPh>
    <phoneticPr fontId="2"/>
  </si>
  <si>
    <t>小計</t>
    <rPh sb="0" eb="2">
      <t>ショウケイ</t>
    </rPh>
    <phoneticPr fontId="2"/>
  </si>
  <si>
    <t>確認</t>
    <rPh sb="0" eb="2">
      <t>カクニン</t>
    </rPh>
    <phoneticPr fontId="2"/>
  </si>
  <si>
    <t>実施に係る内容</t>
    <rPh sb="0" eb="2">
      <t>ジッシ</t>
    </rPh>
    <rPh sb="3" eb="4">
      <t>カカ</t>
    </rPh>
    <rPh sb="5" eb="7">
      <t>ナイヨウ</t>
    </rPh>
    <phoneticPr fontId="2"/>
  </si>
  <si>
    <t>科</t>
    <rPh sb="0" eb="1">
      <t>カ</t>
    </rPh>
    <phoneticPr fontId="2"/>
  </si>
  <si>
    <t>項目</t>
    <rPh sb="0" eb="2">
      <t>コウモク</t>
    </rPh>
    <phoneticPr fontId="2"/>
  </si>
  <si>
    <t>回</t>
    <rPh sb="0" eb="1">
      <t>カイ</t>
    </rPh>
    <phoneticPr fontId="2"/>
  </si>
  <si>
    <t>中央測定機関への
病理標本提出</t>
    <rPh sb="0" eb="8">
      <t>チュウオウソクテ</t>
    </rPh>
    <rPh sb="9" eb="15">
      <t>ビョウリヒョウホンテイシュツ</t>
    </rPh>
    <phoneticPr fontId="2"/>
  </si>
  <si>
    <t>項目H算出内訳（セルに実施項目を入力）</t>
    <rPh sb="0" eb="2">
      <t>コウモク</t>
    </rPh>
    <rPh sb="3" eb="5">
      <t>サンシュツ</t>
    </rPh>
    <rPh sb="5" eb="7">
      <t>ウチワケ</t>
    </rPh>
    <rPh sb="11" eb="13">
      <t>ジッシ</t>
    </rPh>
    <rPh sb="13" eb="15">
      <t>コウモク</t>
    </rPh>
    <rPh sb="16" eb="18">
      <t>ニュウリョク</t>
    </rPh>
    <phoneticPr fontId="2"/>
  </si>
  <si>
    <t>(1)</t>
    <phoneticPr fontId="2"/>
  </si>
  <si>
    <t>(2)</t>
  </si>
  <si>
    <t>(1)～(3)の合計額</t>
    <rPh sb="8" eb="11">
      <t>ゴウケイガク</t>
    </rPh>
    <phoneticPr fontId="2"/>
  </si>
  <si>
    <t>(3)</t>
  </si>
  <si>
    <t>(4)</t>
  </si>
  <si>
    <t>(5)</t>
  </si>
  <si>
    <t>(6)</t>
  </si>
  <si>
    <t>(2)</t>
    <phoneticPr fontId="2"/>
  </si>
  <si>
    <t>(1)</t>
    <phoneticPr fontId="2"/>
  </si>
  <si>
    <t>(1)～(5)の合計額</t>
    <rPh sb="8" eb="11">
      <t>ゴウケイガク</t>
    </rPh>
    <phoneticPr fontId="2"/>
  </si>
  <si>
    <t>試験特有のバイオマーカー（採血20mL未満）</t>
    <rPh sb="0" eb="2">
      <t>シケン</t>
    </rPh>
    <rPh sb="2" eb="4">
      <t>トクユウ</t>
    </rPh>
    <rPh sb="13" eb="15">
      <t>サイケツ</t>
    </rPh>
    <rPh sb="19" eb="21">
      <t>ミマン</t>
    </rPh>
    <phoneticPr fontId="2"/>
  </si>
  <si>
    <t>試験特有のバイオマーカー（採血20mL以上）</t>
    <rPh sb="0" eb="2">
      <t>シケン</t>
    </rPh>
    <rPh sb="2" eb="4">
      <t>トクユウ</t>
    </rPh>
    <rPh sb="13" eb="15">
      <t>サイケツ</t>
    </rPh>
    <rPh sb="19" eb="21">
      <t>イジョウ</t>
    </rPh>
    <phoneticPr fontId="2"/>
  </si>
  <si>
    <t>下の項目を参考に記載</t>
    <rPh sb="0" eb="1">
      <t>シタ</t>
    </rPh>
    <rPh sb="2" eb="4">
      <t>コウモク</t>
    </rPh>
    <rPh sb="5" eb="7">
      <t>サンコウ</t>
    </rPh>
    <rPh sb="8" eb="10">
      <t>キサイ</t>
    </rPh>
    <phoneticPr fontId="2"/>
  </si>
  <si>
    <t>EDSS</t>
    <phoneticPr fontId="2"/>
  </si>
  <si>
    <t>Performance Status</t>
    <phoneticPr fontId="2"/>
  </si>
  <si>
    <t>骨髄穿刺</t>
    <rPh sb="0" eb="2">
      <t>コツズイ</t>
    </rPh>
    <rPh sb="2" eb="4">
      <t>センシ</t>
    </rPh>
    <phoneticPr fontId="2"/>
  </si>
  <si>
    <t>Child-Pughスコア</t>
    <phoneticPr fontId="2"/>
  </si>
  <si>
    <t>年度</t>
    <rPh sb="0" eb="2">
      <t>ネンド</t>
    </rPh>
    <phoneticPr fontId="2"/>
  </si>
  <si>
    <t>(7)</t>
    <phoneticPr fontId="2"/>
  </si>
  <si>
    <t>(1)～(7)の合計額</t>
    <rPh sb="8" eb="11">
      <t>ゴウケイガク</t>
    </rPh>
    <phoneticPr fontId="2"/>
  </si>
  <si>
    <t>試験特有の
検査・評価を行う協力科数</t>
    <rPh sb="0" eb="2">
      <t>シケン</t>
    </rPh>
    <rPh sb="2" eb="4">
      <t>トクユウ</t>
    </rPh>
    <rPh sb="6" eb="8">
      <t>ケンサ</t>
    </rPh>
    <rPh sb="9" eb="11">
      <t>ヒョウカ</t>
    </rPh>
    <rPh sb="12" eb="13">
      <t>オコナ</t>
    </rPh>
    <rPh sb="14" eb="17">
      <t>キョウリョクカ</t>
    </rPh>
    <rPh sb="17" eb="18">
      <t>スウ</t>
    </rPh>
    <phoneticPr fontId="2"/>
  </si>
  <si>
    <t>回</t>
    <rPh sb="0" eb="1">
      <t>カイ</t>
    </rPh>
    <phoneticPr fontId="2"/>
  </si>
  <si>
    <t>病理標本作製経費</t>
    <rPh sb="0" eb="6">
      <t>ビョウリヒョウホンサクセイ</t>
    </rPh>
    <rPh sb="6" eb="8">
      <t>ケイヒ</t>
    </rPh>
    <phoneticPr fontId="2"/>
  </si>
  <si>
    <t>被験者負担軽減費</t>
    <rPh sb="0" eb="3">
      <t>ヒケンシャ</t>
    </rPh>
    <rPh sb="3" eb="8">
      <t>フタンケイゲンヒ</t>
    </rPh>
    <phoneticPr fontId="2"/>
  </si>
  <si>
    <t>システム管理費</t>
    <rPh sb="4" eb="7">
      <t>カンリヒ</t>
    </rPh>
    <phoneticPr fontId="2"/>
  </si>
  <si>
    <t>必須文書再閲覧経費</t>
    <rPh sb="0" eb="4">
      <t>ヒッスブンショ</t>
    </rPh>
    <rPh sb="4" eb="9">
      <t>サイエツランケイヒ</t>
    </rPh>
    <phoneticPr fontId="2"/>
  </si>
  <si>
    <t>(1)～(2)の合計額</t>
    <rPh sb="8" eb="11">
      <t>ゴウケイガク</t>
    </rPh>
    <phoneticPr fontId="2"/>
  </si>
  <si>
    <t>症例</t>
    <rPh sb="0" eb="2">
      <t>ショウレイ</t>
    </rPh>
    <phoneticPr fontId="2"/>
  </si>
  <si>
    <t>サイクル</t>
    <phoneticPr fontId="2"/>
  </si>
  <si>
    <t>24時間蓄尿</t>
    <phoneticPr fontId="2"/>
  </si>
  <si>
    <t>小計</t>
    <phoneticPr fontId="2"/>
  </si>
  <si>
    <t>備考</t>
    <rPh sb="0" eb="2">
      <t>ビコウ</t>
    </rPh>
    <phoneticPr fontId="2"/>
  </si>
  <si>
    <t>試験開始準備経費（担当医師）</t>
    <rPh sb="0" eb="2">
      <t>シケン</t>
    </rPh>
    <rPh sb="2" eb="4">
      <t>カイシ</t>
    </rPh>
    <rPh sb="4" eb="6">
      <t>ジュンビ</t>
    </rPh>
    <rPh sb="6" eb="8">
      <t>ケイヒ</t>
    </rPh>
    <rPh sb="9" eb="13">
      <t>タントウイシ</t>
    </rPh>
    <phoneticPr fontId="2"/>
  </si>
  <si>
    <t>試験開始準備経費（CRC）</t>
    <rPh sb="0" eb="2">
      <t>シケン</t>
    </rPh>
    <rPh sb="2" eb="4">
      <t>カイシ</t>
    </rPh>
    <rPh sb="4" eb="6">
      <t>ジュンビ</t>
    </rPh>
    <rPh sb="6" eb="8">
      <t>ケイヒ</t>
    </rPh>
    <phoneticPr fontId="2"/>
  </si>
  <si>
    <t>試験開始準備経費（薬剤師）</t>
    <rPh sb="0" eb="2">
      <t>シケン</t>
    </rPh>
    <rPh sb="2" eb="4">
      <t>カイシ</t>
    </rPh>
    <rPh sb="4" eb="6">
      <t>ジュンビ</t>
    </rPh>
    <rPh sb="6" eb="8">
      <t>ケイヒ</t>
    </rPh>
    <rPh sb="9" eb="12">
      <t>ヤクザイシ</t>
    </rPh>
    <phoneticPr fontId="2"/>
  </si>
  <si>
    <t>試験開始準備経費（事務局）</t>
    <rPh sb="0" eb="2">
      <t>シケン</t>
    </rPh>
    <rPh sb="2" eb="4">
      <t>カイシ</t>
    </rPh>
    <rPh sb="4" eb="6">
      <t>ジュンビ</t>
    </rPh>
    <rPh sb="6" eb="8">
      <t>ケイヒ</t>
    </rPh>
    <rPh sb="9" eb="12">
      <t>ジムキョク</t>
    </rPh>
    <phoneticPr fontId="2"/>
  </si>
  <si>
    <t>試験開始準備経費（協力科）</t>
    <rPh sb="0" eb="2">
      <t>シケン</t>
    </rPh>
    <rPh sb="2" eb="4">
      <t>カイシ</t>
    </rPh>
    <rPh sb="4" eb="6">
      <t>ジュンビ</t>
    </rPh>
    <rPh sb="6" eb="8">
      <t>ケイヒ</t>
    </rPh>
    <rPh sb="9" eb="11">
      <t>キョウリョク</t>
    </rPh>
    <rPh sb="11" eb="12">
      <t>カ</t>
    </rPh>
    <phoneticPr fontId="2"/>
  </si>
  <si>
    <t>体制維持経費（担当医師）</t>
    <rPh sb="0" eb="4">
      <t>タイセイイジ</t>
    </rPh>
    <rPh sb="4" eb="6">
      <t>ケイヒ</t>
    </rPh>
    <rPh sb="7" eb="11">
      <t>タントウイシ</t>
    </rPh>
    <phoneticPr fontId="2"/>
  </si>
  <si>
    <t>体制維持経費（CRC）</t>
    <rPh sb="0" eb="4">
      <t>タイセイイジ</t>
    </rPh>
    <rPh sb="4" eb="6">
      <t>ケイヒ</t>
    </rPh>
    <phoneticPr fontId="2"/>
  </si>
  <si>
    <t>体制維持経費（薬剤師）</t>
    <rPh sb="0" eb="4">
      <t>タイセイイジ</t>
    </rPh>
    <rPh sb="4" eb="6">
      <t>ケイヒ</t>
    </rPh>
    <rPh sb="7" eb="10">
      <t>ヤクザイシ</t>
    </rPh>
    <phoneticPr fontId="2"/>
  </si>
  <si>
    <t>体制維持経費（事務局）</t>
    <rPh sb="0" eb="4">
      <t>タイセイイジ</t>
    </rPh>
    <rPh sb="4" eb="6">
      <t>ケイヒ</t>
    </rPh>
    <rPh sb="7" eb="10">
      <t>ジムキョク</t>
    </rPh>
    <phoneticPr fontId="2"/>
  </si>
  <si>
    <t>プレスクリーニング検査対応経費（担当医師）</t>
    <rPh sb="9" eb="11">
      <t>ケンサ</t>
    </rPh>
    <rPh sb="11" eb="15">
      <t>タイオウケイヒ</t>
    </rPh>
    <rPh sb="16" eb="20">
      <t>タントウイシ</t>
    </rPh>
    <phoneticPr fontId="2"/>
  </si>
  <si>
    <t>プレスクリーニング検査対応経費（CRC)</t>
    <rPh sb="9" eb="11">
      <t>ケンサ</t>
    </rPh>
    <rPh sb="11" eb="15">
      <t>タイオウケイヒ</t>
    </rPh>
    <phoneticPr fontId="2"/>
  </si>
  <si>
    <t>スクリーニング検査対応経費（担当医師）</t>
    <rPh sb="7" eb="9">
      <t>ケンサ</t>
    </rPh>
    <rPh sb="9" eb="13">
      <t>タイオウケイヒ</t>
    </rPh>
    <rPh sb="14" eb="18">
      <t>タントウイシ</t>
    </rPh>
    <phoneticPr fontId="2"/>
  </si>
  <si>
    <t>スクリーニング検査対応経費（CRC)</t>
    <rPh sb="7" eb="9">
      <t>ケンサ</t>
    </rPh>
    <rPh sb="9" eb="13">
      <t>タイオウケイヒ</t>
    </rPh>
    <phoneticPr fontId="2"/>
  </si>
  <si>
    <t>投与期対応経費（担当医師）</t>
    <rPh sb="0" eb="3">
      <t>トウヨキ</t>
    </rPh>
    <rPh sb="3" eb="7">
      <t>タイオウケイヒ</t>
    </rPh>
    <rPh sb="8" eb="12">
      <t>タントウイシ</t>
    </rPh>
    <phoneticPr fontId="2"/>
  </si>
  <si>
    <t>投与期対応経費（CRC）</t>
    <rPh sb="0" eb="3">
      <t>トウヨキ</t>
    </rPh>
    <rPh sb="3" eb="7">
      <t>タイオウケイヒ</t>
    </rPh>
    <phoneticPr fontId="2"/>
  </si>
  <si>
    <t>投与期対応経費（薬剤師）</t>
    <rPh sb="0" eb="3">
      <t>トウヨキ</t>
    </rPh>
    <rPh sb="3" eb="7">
      <t>タイオウケイヒ</t>
    </rPh>
    <rPh sb="8" eb="11">
      <t>ヤクザイシ</t>
    </rPh>
    <phoneticPr fontId="2"/>
  </si>
  <si>
    <t>投与期対応経費（事務局）</t>
    <rPh sb="0" eb="3">
      <t>トウヨキ</t>
    </rPh>
    <rPh sb="3" eb="7">
      <t>タイオウケイヒ</t>
    </rPh>
    <rPh sb="8" eb="11">
      <t>ジムキョク</t>
    </rPh>
    <phoneticPr fontId="2"/>
  </si>
  <si>
    <t>投与期延長対応経費（担当医師）</t>
    <rPh sb="0" eb="3">
      <t>トウヨキ</t>
    </rPh>
    <rPh sb="3" eb="5">
      <t>エンチョウ</t>
    </rPh>
    <rPh sb="5" eb="9">
      <t>タイオウケイヒ</t>
    </rPh>
    <rPh sb="10" eb="14">
      <t>タントウイシ</t>
    </rPh>
    <phoneticPr fontId="2"/>
  </si>
  <si>
    <t>投与期延長対応経費（CRC）</t>
    <rPh sb="0" eb="3">
      <t>トウヨキ</t>
    </rPh>
    <rPh sb="3" eb="5">
      <t>エンチョウ</t>
    </rPh>
    <rPh sb="5" eb="9">
      <t>タイオウケイヒ</t>
    </rPh>
    <phoneticPr fontId="2"/>
  </si>
  <si>
    <t>投与期延長対応経費（薬剤師）</t>
    <rPh sb="0" eb="3">
      <t>トウヨキ</t>
    </rPh>
    <rPh sb="3" eb="5">
      <t>エンチョウ</t>
    </rPh>
    <rPh sb="5" eb="9">
      <t>タイオウケイヒ</t>
    </rPh>
    <rPh sb="10" eb="13">
      <t>ヤクザイシ</t>
    </rPh>
    <phoneticPr fontId="2"/>
  </si>
  <si>
    <t>投与期延長対応経費（事務局）</t>
    <rPh sb="0" eb="3">
      <t>トウヨキ</t>
    </rPh>
    <rPh sb="3" eb="5">
      <t>エンチョウ</t>
    </rPh>
    <rPh sb="5" eb="9">
      <t>タイオウケイヒ</t>
    </rPh>
    <rPh sb="10" eb="13">
      <t>ジムキョク</t>
    </rPh>
    <phoneticPr fontId="2"/>
  </si>
  <si>
    <t>被験者対応経費（協力科）</t>
    <rPh sb="0" eb="5">
      <t>ヒケンシャタイオウ</t>
    </rPh>
    <rPh sb="5" eb="7">
      <t>ケイヒ</t>
    </rPh>
    <rPh sb="8" eb="11">
      <t>キョウリョクカ</t>
    </rPh>
    <phoneticPr fontId="2"/>
  </si>
  <si>
    <t>検査等実施経費（協力科）</t>
    <rPh sb="0" eb="3">
      <t>ケンサトウ</t>
    </rPh>
    <rPh sb="3" eb="5">
      <t>ジッシ</t>
    </rPh>
    <rPh sb="5" eb="7">
      <t>ケイヒ</t>
    </rPh>
    <rPh sb="8" eb="11">
      <t>キョウリョクカ</t>
    </rPh>
    <phoneticPr fontId="2"/>
  </si>
  <si>
    <t>内訳（科名・回数等）</t>
    <rPh sb="0" eb="2">
      <t>ウチワケ</t>
    </rPh>
    <rPh sb="3" eb="5">
      <t>カメイ</t>
    </rPh>
    <rPh sb="6" eb="8">
      <t>カイスウ</t>
    </rPh>
    <rPh sb="8" eb="9">
      <t>トウ</t>
    </rPh>
    <phoneticPr fontId="2"/>
  </si>
  <si>
    <t>SAE報告書作成経費（担当医師）</t>
    <rPh sb="3" eb="6">
      <t>ホウコクショ</t>
    </rPh>
    <rPh sb="6" eb="8">
      <t>サクセイ</t>
    </rPh>
    <rPh sb="8" eb="10">
      <t>ケイヒ</t>
    </rPh>
    <rPh sb="11" eb="15">
      <t>タントウイシ</t>
    </rPh>
    <phoneticPr fontId="2"/>
  </si>
  <si>
    <t>SAE報告書作成経費（CRC）</t>
    <rPh sb="3" eb="6">
      <t>ホウコクショ</t>
    </rPh>
    <rPh sb="6" eb="8">
      <t>サクセイ</t>
    </rPh>
    <rPh sb="8" eb="10">
      <t>ケイヒ</t>
    </rPh>
    <phoneticPr fontId="2"/>
  </si>
  <si>
    <t>報告</t>
    <rPh sb="0" eb="2">
      <t>ホウコク</t>
    </rPh>
    <phoneticPr fontId="2"/>
  </si>
  <si>
    <t>数量等</t>
    <rPh sb="0" eb="2">
      <t>スウリョウ</t>
    </rPh>
    <rPh sb="2" eb="3">
      <t>トウ</t>
    </rPh>
    <phoneticPr fontId="2"/>
  </si>
  <si>
    <t>監査対応経費（担当医師）</t>
    <rPh sb="0" eb="6">
      <t>カンサタイオウケイヒ</t>
    </rPh>
    <rPh sb="7" eb="11">
      <t>タントウイシ</t>
    </rPh>
    <phoneticPr fontId="2"/>
  </si>
  <si>
    <t>監査対応経費（臨床研究推進センター）</t>
    <rPh sb="0" eb="6">
      <t>カンサタイオウケイヒ</t>
    </rPh>
    <rPh sb="7" eb="13">
      <t>リンショウケンキュウスイシン</t>
    </rPh>
    <phoneticPr fontId="2"/>
  </si>
  <si>
    <t>～</t>
    <phoneticPr fontId="2"/>
  </si>
  <si>
    <t>年</t>
    <rPh sb="0" eb="1">
      <t>ネン</t>
    </rPh>
    <phoneticPr fontId="2"/>
  </si>
  <si>
    <t>プレスクリーニング検査に係る経費</t>
    <rPh sb="9" eb="11">
      <t>ケンサ</t>
    </rPh>
    <rPh sb="12" eb="13">
      <t>カカ</t>
    </rPh>
    <rPh sb="14" eb="16">
      <t>ケイヒ</t>
    </rPh>
    <phoneticPr fontId="2"/>
  </si>
  <si>
    <t>スクリーニング検査に係る経費</t>
    <rPh sb="7" eb="9">
      <t>ケンサ</t>
    </rPh>
    <rPh sb="10" eb="11">
      <t>カカ</t>
    </rPh>
    <rPh sb="12" eb="14">
      <t>ケイヒ</t>
    </rPh>
    <phoneticPr fontId="2"/>
  </si>
  <si>
    <t>投与期に係る経費</t>
    <rPh sb="0" eb="3">
      <t>トウヨキ</t>
    </rPh>
    <rPh sb="4" eb="5">
      <t>カカ</t>
    </rPh>
    <rPh sb="6" eb="8">
      <t>ケイヒ</t>
    </rPh>
    <phoneticPr fontId="2"/>
  </si>
  <si>
    <t>◆症例単位で算定する経費</t>
    <rPh sb="1" eb="5">
      <t>ショウレイタンイ</t>
    </rPh>
    <rPh sb="6" eb="8">
      <t>サンテイ</t>
    </rPh>
    <rPh sb="10" eb="12">
      <t>ケイヒ</t>
    </rPh>
    <phoneticPr fontId="2"/>
  </si>
  <si>
    <t>◆年度毎に算定する経費</t>
    <rPh sb="1" eb="4">
      <t>ネンドゴト</t>
    </rPh>
    <rPh sb="5" eb="7">
      <t>サンテイ</t>
    </rPh>
    <rPh sb="9" eb="11">
      <t>ケイヒ</t>
    </rPh>
    <phoneticPr fontId="2"/>
  </si>
  <si>
    <t>◆試験開始時に係る経費</t>
    <rPh sb="1" eb="6">
      <t>シケンカイシジ</t>
    </rPh>
    <rPh sb="7" eb="8">
      <t>カカ</t>
    </rPh>
    <rPh sb="9" eb="11">
      <t>ケイヒ</t>
    </rPh>
    <phoneticPr fontId="2"/>
  </si>
  <si>
    <t>回</t>
    <rPh sb="0" eb="1">
      <t>カイ</t>
    </rPh>
    <phoneticPr fontId="2"/>
  </si>
  <si>
    <t>フルサポ（CRC+事務局）</t>
    <rPh sb="9" eb="11">
      <t>ジム</t>
    </rPh>
    <rPh sb="11" eb="12">
      <t>キョク</t>
    </rPh>
    <phoneticPr fontId="2"/>
  </si>
  <si>
    <t>試験</t>
    <rPh sb="0" eb="2">
      <t>シケン</t>
    </rPh>
    <phoneticPr fontId="2"/>
  </si>
  <si>
    <t>投与期の延長に係る経費</t>
    <rPh sb="0" eb="3">
      <t>トウヨキ</t>
    </rPh>
    <rPh sb="4" eb="6">
      <t>エンチョウ</t>
    </rPh>
    <rPh sb="7" eb="8">
      <t>カカ</t>
    </rPh>
    <rPh sb="9" eb="11">
      <t>ケイヒ</t>
    </rPh>
    <phoneticPr fontId="2"/>
  </si>
  <si>
    <t>◆その他の経費</t>
    <rPh sb="3" eb="4">
      <t>タ</t>
    </rPh>
    <rPh sb="5" eb="7">
      <t>ケイヒ</t>
    </rPh>
    <phoneticPr fontId="2"/>
  </si>
  <si>
    <t>回数</t>
    <rPh sb="0" eb="2">
      <t>カイスウ</t>
    </rPh>
    <phoneticPr fontId="2"/>
  </si>
  <si>
    <t>割合</t>
    <rPh sb="0" eb="2">
      <t>ワリアイ</t>
    </rPh>
    <phoneticPr fontId="2"/>
  </si>
  <si>
    <t>×</t>
    <phoneticPr fontId="2"/>
  </si>
  <si>
    <t>内訳</t>
    <rPh sb="0" eb="2">
      <t>ウチワケ</t>
    </rPh>
    <phoneticPr fontId="2"/>
  </si>
  <si>
    <t>金額（税込）</t>
    <rPh sb="0" eb="2">
      <t>キンガク</t>
    </rPh>
    <rPh sb="3" eb="5">
      <t>ゼイコミ</t>
    </rPh>
    <phoneticPr fontId="2"/>
  </si>
  <si>
    <t>うち、消費税相当額</t>
    <rPh sb="3" eb="6">
      <t>ショウヒゼイ</t>
    </rPh>
    <rPh sb="6" eb="9">
      <t>ソウトウガク</t>
    </rPh>
    <phoneticPr fontId="2"/>
  </si>
  <si>
    <t>備考</t>
    <rPh sb="0" eb="2">
      <t>ビコウ</t>
    </rPh>
    <phoneticPr fontId="2"/>
  </si>
  <si>
    <t>到達点</t>
    <rPh sb="0" eb="3">
      <t>トウタツテン</t>
    </rPh>
    <phoneticPr fontId="2"/>
  </si>
  <si>
    <t>×</t>
    <phoneticPr fontId="2"/>
  </si>
  <si>
    <t>協力科の被験者対応に係る経費</t>
    <rPh sb="0" eb="3">
      <t>キョウリョクカ</t>
    </rPh>
    <rPh sb="4" eb="9">
      <t>ヒケンシャタイオウ</t>
    </rPh>
    <rPh sb="10" eb="11">
      <t>カカ</t>
    </rPh>
    <rPh sb="12" eb="14">
      <t>ケイヒ</t>
    </rPh>
    <phoneticPr fontId="2"/>
  </si>
  <si>
    <t>SAE報告書作成に係る経費</t>
    <rPh sb="3" eb="6">
      <t>ホウコクショ</t>
    </rPh>
    <rPh sb="6" eb="8">
      <t>サクセイ</t>
    </rPh>
    <rPh sb="9" eb="10">
      <t>カカ</t>
    </rPh>
    <rPh sb="11" eb="13">
      <t>ケイヒ</t>
    </rPh>
    <phoneticPr fontId="2"/>
  </si>
  <si>
    <t>病理標本作製に係る経費</t>
    <rPh sb="0" eb="6">
      <t>ビョウリヒョウホンサクセイ</t>
    </rPh>
    <rPh sb="7" eb="8">
      <t>カカ</t>
    </rPh>
    <rPh sb="9" eb="11">
      <t>ケイヒ</t>
    </rPh>
    <phoneticPr fontId="2"/>
  </si>
  <si>
    <t>被験者負担軽減費</t>
    <rPh sb="0" eb="8">
      <t>ヒケンシャフタンケイゲンヒ</t>
    </rPh>
    <phoneticPr fontId="2"/>
  </si>
  <si>
    <t>試験依頼者による監査に係る経費</t>
    <rPh sb="0" eb="2">
      <t>シケン</t>
    </rPh>
    <rPh sb="2" eb="5">
      <t>イライシャ</t>
    </rPh>
    <rPh sb="8" eb="10">
      <t>カンサ</t>
    </rPh>
    <rPh sb="11" eb="12">
      <t>カカ</t>
    </rPh>
    <rPh sb="13" eb="15">
      <t>ケイヒ</t>
    </rPh>
    <phoneticPr fontId="2"/>
  </si>
  <si>
    <t>システム管理に係る経費</t>
    <rPh sb="4" eb="6">
      <t>カンリ</t>
    </rPh>
    <rPh sb="7" eb="8">
      <t>カカ</t>
    </rPh>
    <rPh sb="9" eb="11">
      <t>ケイヒ</t>
    </rPh>
    <phoneticPr fontId="2"/>
  </si>
  <si>
    <t>終了報告書提出後の必須文書閲覧に係る経費</t>
    <phoneticPr fontId="2"/>
  </si>
  <si>
    <t>協力科の検査に係る経費</t>
    <rPh sb="0" eb="3">
      <t>キョウリョクカ</t>
    </rPh>
    <rPh sb="4" eb="6">
      <t>ケンサ</t>
    </rPh>
    <rPh sb="7" eb="8">
      <t>カカ</t>
    </rPh>
    <rPh sb="9" eb="11">
      <t>ケイヒ</t>
    </rPh>
    <phoneticPr fontId="2"/>
  </si>
  <si>
    <t>初年度</t>
    <rPh sb="0" eb="3">
      <t>ショネンド</t>
    </rPh>
    <phoneticPr fontId="2"/>
  </si>
  <si>
    <t>次年度以降</t>
    <rPh sb="0" eb="5">
      <t>ジネンドイコウ</t>
    </rPh>
    <phoneticPr fontId="2"/>
  </si>
  <si>
    <t>上段　visit名</t>
    <rPh sb="0" eb="2">
      <t>ジョウダン</t>
    </rPh>
    <rPh sb="8" eb="9">
      <t>メイ</t>
    </rPh>
    <phoneticPr fontId="2"/>
  </si>
  <si>
    <t>マイルストーン到達時の経費（1症例あたり　税込）</t>
    <rPh sb="7" eb="10">
      <t>トウタツジ</t>
    </rPh>
    <rPh sb="11" eb="13">
      <t>ケイヒ</t>
    </rPh>
    <rPh sb="15" eb="17">
      <t>ショウレイ</t>
    </rPh>
    <rPh sb="21" eb="23">
      <t>ゼイコミ</t>
    </rPh>
    <phoneticPr fontId="2"/>
  </si>
  <si>
    <t>ヶ月</t>
    <rPh sb="1" eb="2">
      <t>ゲツ</t>
    </rPh>
    <phoneticPr fontId="2"/>
  </si>
  <si>
    <t>●緑色のセルに、必要な内容を入力する</t>
    <rPh sb="1" eb="3">
      <t>ミドリイロ</t>
    </rPh>
    <rPh sb="8" eb="10">
      <t>ヒツヨウ</t>
    </rPh>
    <rPh sb="11" eb="13">
      <t>ナイヨウ</t>
    </rPh>
    <rPh sb="14" eb="16">
      <t>ニュウリョク</t>
    </rPh>
    <phoneticPr fontId="2"/>
  </si>
  <si>
    <t>●黄色のセルに「1」を入力する</t>
    <rPh sb="1" eb="3">
      <t>キイロ</t>
    </rPh>
    <rPh sb="11" eb="13">
      <t>ニュウリョク</t>
    </rPh>
    <phoneticPr fontId="2"/>
  </si>
  <si>
    <t>●算出根拠等、コメントが必要な場合は、コメントを追加すること</t>
    <phoneticPr fontId="2"/>
  </si>
  <si>
    <t>新生児は満1歳未満、小児は満1歳以上、満16歳未満。高齢者は65歳以上のみの試験の場合に該当（選択基準が18歳以上75歳未満の場合→成人）。
肝・腎機能障害等合併は、被験薬の対象疾患が肝・腎となる場合もしくは肝・腎障害等が除外基準に抵触とならない場合に該当とする。</t>
    <rPh sb="0" eb="3">
      <t>シンセイジ</t>
    </rPh>
    <rPh sb="4" eb="5">
      <t>マン</t>
    </rPh>
    <rPh sb="6" eb="7">
      <t>サイ</t>
    </rPh>
    <rPh sb="7" eb="9">
      <t>ミマン</t>
    </rPh>
    <rPh sb="10" eb="12">
      <t>ショウニ</t>
    </rPh>
    <rPh sb="13" eb="14">
      <t>マン</t>
    </rPh>
    <rPh sb="15" eb="18">
      <t>サイイジョウ</t>
    </rPh>
    <rPh sb="19" eb="20">
      <t>マン</t>
    </rPh>
    <rPh sb="22" eb="23">
      <t>サイ</t>
    </rPh>
    <rPh sb="23" eb="25">
      <t>ミマン</t>
    </rPh>
    <rPh sb="26" eb="29">
      <t>コウレイシャ</t>
    </rPh>
    <rPh sb="32" eb="35">
      <t>サイイジョウ</t>
    </rPh>
    <rPh sb="38" eb="40">
      <t>シケン</t>
    </rPh>
    <rPh sb="41" eb="43">
      <t>バアイ</t>
    </rPh>
    <rPh sb="44" eb="46">
      <t>ガイトウ</t>
    </rPh>
    <rPh sb="47" eb="51">
      <t>センタクキジュン</t>
    </rPh>
    <rPh sb="54" eb="57">
      <t>サイイジョウ</t>
    </rPh>
    <rPh sb="59" eb="62">
      <t>サイミマン</t>
    </rPh>
    <rPh sb="63" eb="65">
      <t>バアイ</t>
    </rPh>
    <rPh sb="66" eb="68">
      <t>セイジン</t>
    </rPh>
    <rPh sb="71" eb="72">
      <t>カン</t>
    </rPh>
    <rPh sb="73" eb="78">
      <t>ジンキノウショウガイ</t>
    </rPh>
    <rPh sb="78" eb="79">
      <t>トウ</t>
    </rPh>
    <rPh sb="79" eb="81">
      <t>ガッペイ</t>
    </rPh>
    <rPh sb="83" eb="86">
      <t>ヒケンヤク</t>
    </rPh>
    <rPh sb="87" eb="89">
      <t>タイショウ</t>
    </rPh>
    <rPh sb="89" eb="91">
      <t>シッカン</t>
    </rPh>
    <rPh sb="92" eb="93">
      <t>カン</t>
    </rPh>
    <rPh sb="94" eb="95">
      <t>ジン</t>
    </rPh>
    <rPh sb="98" eb="100">
      <t>バアイ</t>
    </rPh>
    <rPh sb="104" eb="105">
      <t>キモ</t>
    </rPh>
    <rPh sb="106" eb="109">
      <t>ジンショウガイ</t>
    </rPh>
    <rPh sb="109" eb="110">
      <t>トウ</t>
    </rPh>
    <rPh sb="111" eb="113">
      <t>ジョガイ</t>
    </rPh>
    <rPh sb="113" eb="115">
      <t>キジュン</t>
    </rPh>
    <rPh sb="116" eb="118">
      <t>テイショク</t>
    </rPh>
    <rPh sb="123" eb="125">
      <t>バアイ</t>
    </rPh>
    <rPh sb="126" eb="128">
      <t>ガイトウ</t>
    </rPh>
    <phoneticPr fontId="2"/>
  </si>
  <si>
    <r>
      <t>薬物動態測定のための採血・採尿回数</t>
    </r>
    <r>
      <rPr>
        <sz val="9"/>
        <rFont val="ＭＳ Ｐゴシック"/>
        <family val="3"/>
        <charset val="128"/>
      </rPr>
      <t> </t>
    </r>
  </si>
  <si>
    <t>合計</t>
    <rPh sb="0" eb="2">
      <t>ゴウケイ</t>
    </rPh>
    <phoneticPr fontId="2"/>
  </si>
  <si>
    <t>直接経費計の30%相当額</t>
    <rPh sb="0" eb="2">
      <t>チョクセツ</t>
    </rPh>
    <rPh sb="2" eb="4">
      <t>ケイヒ</t>
    </rPh>
    <rPh sb="4" eb="5">
      <t>ケイ</t>
    </rPh>
    <rPh sb="9" eb="11">
      <t>ソウトウ</t>
    </rPh>
    <rPh sb="11" eb="12">
      <t>ガク</t>
    </rPh>
    <phoneticPr fontId="2"/>
  </si>
  <si>
    <t>(1)～(6)の合計額の20%相当額</t>
    <rPh sb="8" eb="11">
      <t>ゴウケイガク</t>
    </rPh>
    <rPh sb="15" eb="18">
      <t>ソウトウガク</t>
    </rPh>
    <phoneticPr fontId="2"/>
  </si>
  <si>
    <t>年分</t>
    <rPh sb="0" eb="2">
      <t>ネンブン</t>
    </rPh>
    <phoneticPr fontId="2"/>
  </si>
  <si>
    <t>(1)～(2)の合計額の20%相当額</t>
    <rPh sb="8" eb="11">
      <t>ゴウケイガク</t>
    </rPh>
    <rPh sb="15" eb="18">
      <t>ソウトウガク</t>
    </rPh>
    <phoneticPr fontId="2"/>
  </si>
  <si>
    <t>(1)～(4)の合計額の20%相当額</t>
    <rPh sb="8" eb="11">
      <t>ゴウケイガク</t>
    </rPh>
    <rPh sb="15" eb="18">
      <t>ソウトウガク</t>
    </rPh>
    <phoneticPr fontId="2"/>
  </si>
  <si>
    <t>回分</t>
    <rPh sb="0" eb="1">
      <t>カイ</t>
    </rPh>
    <rPh sb="1" eb="2">
      <t>ブン</t>
    </rPh>
    <phoneticPr fontId="2"/>
  </si>
  <si>
    <t>回分</t>
    <rPh sb="0" eb="2">
      <t>カイブン</t>
    </rPh>
    <phoneticPr fontId="2"/>
  </si>
  <si>
    <t>症例分</t>
    <rPh sb="0" eb="2">
      <t>ショウレイ</t>
    </rPh>
    <rPh sb="2" eb="3">
      <t>ブン</t>
    </rPh>
    <phoneticPr fontId="2"/>
  </si>
  <si>
    <t>マイルストーン1回目</t>
    <rPh sb="8" eb="10">
      <t>カイメ</t>
    </rPh>
    <phoneticPr fontId="2"/>
  </si>
  <si>
    <t>visit名</t>
    <rPh sb="5" eb="6">
      <t>メイ</t>
    </rPh>
    <phoneticPr fontId="2"/>
  </si>
  <si>
    <t>到達点（プルダウン）</t>
    <rPh sb="0" eb="3">
      <t>トウタツテン</t>
    </rPh>
    <phoneticPr fontId="2"/>
  </si>
  <si>
    <t>マイルストーン回数</t>
    <rPh sb="7" eb="9">
      <t>カイスウ</t>
    </rPh>
    <phoneticPr fontId="2"/>
  </si>
  <si>
    <t>回</t>
    <rPh sb="0" eb="1">
      <t>カイ</t>
    </rPh>
    <phoneticPr fontId="2"/>
  </si>
  <si>
    <t>マイルストーン
回数</t>
    <rPh sb="8" eb="10">
      <t>カイスウ</t>
    </rPh>
    <phoneticPr fontId="2"/>
  </si>
  <si>
    <t>マイルストーン設定時の注意事項</t>
    <rPh sb="7" eb="10">
      <t>セッテイジ</t>
    </rPh>
    <rPh sb="11" eb="15">
      <t>チュウイジコウ</t>
    </rPh>
    <phoneticPr fontId="2"/>
  </si>
  <si>
    <t>マイルストーンの回数は以下のとおり。Visit名に実施計画書で規定された来院日を記載。到達点はプルダウンから選択する。</t>
    <rPh sb="8" eb="10">
      <t>カイスウ</t>
    </rPh>
    <rPh sb="11" eb="13">
      <t>イカ</t>
    </rPh>
    <rPh sb="23" eb="24">
      <t>メイ</t>
    </rPh>
    <rPh sb="25" eb="30">
      <t>ジッシケイカクショ</t>
    </rPh>
    <rPh sb="31" eb="33">
      <t>キテイ</t>
    </rPh>
    <rPh sb="36" eb="39">
      <t>ライインビ</t>
    </rPh>
    <rPh sb="40" eb="42">
      <t>キサイ</t>
    </rPh>
    <rPh sb="43" eb="46">
      <t>トウタツテン</t>
    </rPh>
    <rPh sb="54" eb="56">
      <t>センタク</t>
    </rPh>
    <phoneticPr fontId="2"/>
  </si>
  <si>
    <t>科分</t>
    <rPh sb="0" eb="1">
      <t>カ</t>
    </rPh>
    <rPh sb="1" eb="2">
      <t>ブン</t>
    </rPh>
    <phoneticPr fontId="2"/>
  </si>
  <si>
    <t>(1)の20%相当額</t>
    <rPh sb="7" eb="10">
      <t>ソウトウガク</t>
    </rPh>
    <phoneticPr fontId="2"/>
  </si>
  <si>
    <t>(1)の合計額の20%相当額</t>
    <rPh sb="4" eb="7">
      <t>ゴウケイガク</t>
    </rPh>
    <rPh sb="11" eb="14">
      <t>ソウトウガク</t>
    </rPh>
    <phoneticPr fontId="2"/>
  </si>
  <si>
    <t>ヶ月利用分</t>
    <rPh sb="1" eb="2">
      <t>ゲツ</t>
    </rPh>
    <rPh sb="2" eb="5">
      <t>リヨウブン</t>
    </rPh>
    <phoneticPr fontId="2"/>
  </si>
  <si>
    <t>利用期間</t>
    <rPh sb="0" eb="2">
      <t>リヨウ</t>
    </rPh>
    <rPh sb="2" eb="4">
      <t>キカン</t>
    </rPh>
    <phoneticPr fontId="2"/>
  </si>
  <si>
    <t>年分</t>
    <rPh sb="0" eb="1">
      <t>ネン</t>
    </rPh>
    <rPh sb="1" eb="2">
      <t>ブン</t>
    </rPh>
    <phoneticPr fontId="2"/>
  </si>
  <si>
    <t>ヶ月分</t>
    <rPh sb="1" eb="2">
      <t>ゲツ</t>
    </rPh>
    <rPh sb="2" eb="3">
      <t>ブン</t>
    </rPh>
    <phoneticPr fontId="2"/>
  </si>
  <si>
    <t>トレーニング等を行う
協力科数</t>
  </si>
  <si>
    <t>他科実施の検査・評価
予定総回数</t>
    <rPh sb="0" eb="2">
      <t>タカ</t>
    </rPh>
    <rPh sb="2" eb="4">
      <t>ジッシ</t>
    </rPh>
    <rPh sb="5" eb="7">
      <t>ケンサ</t>
    </rPh>
    <rPh sb="8" eb="10">
      <t>ヒョウカ</t>
    </rPh>
    <rPh sb="11" eb="13">
      <t>ヨテイ</t>
    </rPh>
    <rPh sb="13" eb="14">
      <t>ソウ</t>
    </rPh>
    <rPh sb="14" eb="16">
      <t>カイスウ</t>
    </rPh>
    <phoneticPr fontId="2"/>
  </si>
  <si>
    <t>プレスクリーニング
予定検査回数</t>
    <rPh sb="10" eb="12">
      <t>ヨテイ</t>
    </rPh>
    <rPh sb="12" eb="14">
      <t>ケンサ</t>
    </rPh>
    <rPh sb="14" eb="16">
      <t>カイスウ</t>
    </rPh>
    <phoneticPr fontId="2"/>
  </si>
  <si>
    <t>スクリーニング
予定検査回数</t>
    <rPh sb="8" eb="10">
      <t>ヨテイ</t>
    </rPh>
    <rPh sb="10" eb="12">
      <t>ケンサ</t>
    </rPh>
    <rPh sb="12" eb="14">
      <t>カイスウ</t>
    </rPh>
    <phoneticPr fontId="2"/>
  </si>
  <si>
    <t>支援区分</t>
    <rPh sb="0" eb="2">
      <t>シエン</t>
    </rPh>
    <rPh sb="2" eb="4">
      <t>クブン</t>
    </rPh>
    <phoneticPr fontId="2"/>
  </si>
  <si>
    <t>マイルストーン回数</t>
    <rPh sb="7" eb="9">
      <t>カイスウ</t>
    </rPh>
    <phoneticPr fontId="2"/>
  </si>
  <si>
    <t>投与週数</t>
    <rPh sb="0" eb="4">
      <t>トウヨシュウスウ</t>
    </rPh>
    <phoneticPr fontId="2"/>
  </si>
  <si>
    <t>投与期間中の観察頻度が最も頻回となる期間で算出。入院期間中においても同様とする（入退院1回につき受診回数を1回としない）。
その他の算出方法の場合は責任医師と要協議。</t>
    <rPh sb="0" eb="5">
      <t>トウヨキカンチュウ</t>
    </rPh>
    <rPh sb="6" eb="8">
      <t>カンサツ</t>
    </rPh>
    <rPh sb="8" eb="10">
      <t>ヒンド</t>
    </rPh>
    <rPh sb="11" eb="12">
      <t>モット</t>
    </rPh>
    <rPh sb="13" eb="15">
      <t>ヒンカイ</t>
    </rPh>
    <rPh sb="18" eb="20">
      <t>キカン</t>
    </rPh>
    <rPh sb="21" eb="23">
      <t>サンシュツ</t>
    </rPh>
    <rPh sb="24" eb="26">
      <t>ニュウイン</t>
    </rPh>
    <rPh sb="26" eb="29">
      <t>キカンチュウ</t>
    </rPh>
    <rPh sb="34" eb="36">
      <t>ドウヨウ</t>
    </rPh>
    <rPh sb="40" eb="43">
      <t>ニュウタイイン</t>
    </rPh>
    <rPh sb="44" eb="45">
      <t>カイ</t>
    </rPh>
    <rPh sb="48" eb="50">
      <t>ジュシン</t>
    </rPh>
    <rPh sb="50" eb="52">
      <t>カイスウ</t>
    </rPh>
    <rPh sb="54" eb="55">
      <t>カイ</t>
    </rPh>
    <rPh sb="64" eb="65">
      <t>ホカ</t>
    </rPh>
    <rPh sb="66" eb="68">
      <t>サンシュツ</t>
    </rPh>
    <rPh sb="68" eb="70">
      <t>ホウホウ</t>
    </rPh>
    <rPh sb="71" eb="73">
      <t>バアイ</t>
    </rPh>
    <rPh sb="74" eb="78">
      <t>セキニンイシ</t>
    </rPh>
    <rPh sb="79" eb="82">
      <t>ヨウキョウギ</t>
    </rPh>
    <phoneticPr fontId="2"/>
  </si>
  <si>
    <t>被験者負担軽減費
支払予定回数</t>
    <rPh sb="0" eb="3">
      <t>ヒケンシャ</t>
    </rPh>
    <rPh sb="3" eb="8">
      <t>フタンケイゲンヒ</t>
    </rPh>
    <rPh sb="9" eb="11">
      <t>シハライ</t>
    </rPh>
    <rPh sb="11" eb="15">
      <t>ヨテイカイスウ</t>
    </rPh>
    <phoneticPr fontId="2"/>
  </si>
  <si>
    <t>VAS</t>
    <phoneticPr fontId="2"/>
  </si>
  <si>
    <t>下の項目は項目Hに含める（類似する評価も同様とする）</t>
    <rPh sb="0" eb="1">
      <t>シタ</t>
    </rPh>
    <rPh sb="2" eb="4">
      <t>コウモク</t>
    </rPh>
    <rPh sb="5" eb="7">
      <t>コウモク</t>
    </rPh>
    <rPh sb="9" eb="10">
      <t>フク</t>
    </rPh>
    <rPh sb="13" eb="15">
      <t>ルイジ</t>
    </rPh>
    <rPh sb="17" eb="19">
      <t>ヒョウカ</t>
    </rPh>
    <rPh sb="20" eb="22">
      <t>ドウヨウ</t>
    </rPh>
    <phoneticPr fontId="2"/>
  </si>
  <si>
    <t>臨床検査・自他覚症状観察項目数</t>
    <phoneticPr fontId="2"/>
  </si>
  <si>
    <t>投与期間の延長</t>
    <rPh sb="0" eb="4">
      <t>トウヨキカン</t>
    </rPh>
    <rPh sb="5" eb="7">
      <t>エンチョウ</t>
    </rPh>
    <phoneticPr fontId="2"/>
  </si>
  <si>
    <t>（試験開始時に係る経費、年度毎に算定する経費、症例単位で算定する経費（投与期の延長に係る経費を除く）の合計）</t>
    <rPh sb="1" eb="5">
      <t>シケンカイシ</t>
    </rPh>
    <rPh sb="5" eb="6">
      <t>ジ</t>
    </rPh>
    <rPh sb="7" eb="8">
      <t>カカ</t>
    </rPh>
    <rPh sb="9" eb="11">
      <t>ケイヒ</t>
    </rPh>
    <rPh sb="12" eb="15">
      <t>ネンドゴト</t>
    </rPh>
    <rPh sb="16" eb="18">
      <t>サンテイ</t>
    </rPh>
    <rPh sb="20" eb="22">
      <t>ケイヒ</t>
    </rPh>
    <rPh sb="23" eb="27">
      <t>ショウレイタンイ</t>
    </rPh>
    <rPh sb="28" eb="30">
      <t>サンテイ</t>
    </rPh>
    <rPh sb="32" eb="34">
      <t>ケイヒ</t>
    </rPh>
    <rPh sb="35" eb="38">
      <t>トウヨキ</t>
    </rPh>
    <rPh sb="39" eb="41">
      <t>エンチョウ</t>
    </rPh>
    <rPh sb="42" eb="43">
      <t>カカ</t>
    </rPh>
    <rPh sb="44" eb="46">
      <t>ケイヒ</t>
    </rPh>
    <rPh sb="47" eb="48">
      <t>ノゾ</t>
    </rPh>
    <rPh sb="51" eb="53">
      <t>ゴウケイ</t>
    </rPh>
    <phoneticPr fontId="2"/>
  </si>
  <si>
    <t>（うち、消費税相当額</t>
    <rPh sb="4" eb="10">
      <t>ショウヒゼイソウトウガク</t>
    </rPh>
    <phoneticPr fontId="2"/>
  </si>
  <si>
    <t>）</t>
    <phoneticPr fontId="2"/>
  </si>
  <si>
    <t xml:space="preserve"> </t>
    <phoneticPr fontId="2"/>
  </si>
  <si>
    <t>QOLスコア</t>
    <phoneticPr fontId="2"/>
  </si>
  <si>
    <t>認知症スコア</t>
    <rPh sb="0" eb="3">
      <t>ニンチショウ</t>
    </rPh>
    <phoneticPr fontId="2"/>
  </si>
  <si>
    <t>うち、配分額概算</t>
    <rPh sb="3" eb="5">
      <t>ハイブン</t>
    </rPh>
    <rPh sb="5" eb="6">
      <t>ガク</t>
    </rPh>
    <rPh sb="6" eb="8">
      <t>ガイサン</t>
    </rPh>
    <phoneticPr fontId="2"/>
  </si>
  <si>
    <t>下段　到達点</t>
    <rPh sb="0" eb="2">
      <t>ゲダン</t>
    </rPh>
    <rPh sb="3" eb="6">
      <t>トウタツテン</t>
    </rPh>
    <phoneticPr fontId="2"/>
  </si>
  <si>
    <t>参考　マイルストーン到達時の経費（1症例あたり　税込）</t>
    <rPh sb="0" eb="2">
      <t>サンコウ</t>
    </rPh>
    <rPh sb="10" eb="13">
      <t>トウタツジ</t>
    </rPh>
    <rPh sb="14" eb="16">
      <t>ケイヒ</t>
    </rPh>
    <rPh sb="18" eb="20">
      <t>ショウレイ</t>
    </rPh>
    <rPh sb="24" eb="26">
      <t>ゼイコミ</t>
    </rPh>
    <phoneticPr fontId="2"/>
  </si>
  <si>
    <t>経費の配分について</t>
    <rPh sb="0" eb="2">
      <t>ケイヒ</t>
    </rPh>
    <rPh sb="3" eb="5">
      <t>ハイブン</t>
    </rPh>
    <phoneticPr fontId="2"/>
  </si>
  <si>
    <r>
      <t>点滴</t>
    </r>
    <r>
      <rPr>
        <sz val="10"/>
        <color indexed="8"/>
        <rFont val="ＭＳ Ｐゴシック"/>
        <family val="3"/>
        <charset val="128"/>
      </rPr>
      <t>静注・動注</t>
    </r>
  </si>
  <si>
    <t>試験依頼者</t>
    <phoneticPr fontId="2"/>
  </si>
  <si>
    <t>試験課題名</t>
    <phoneticPr fontId="2"/>
  </si>
  <si>
    <t>試験実施期間</t>
    <phoneticPr fontId="2"/>
  </si>
  <si>
    <t>対象疾患における重篤度を選択。試験責任医師と協議の上で決定すること。</t>
    <rPh sb="0" eb="2">
      <t>タイショウ</t>
    </rPh>
    <rPh sb="2" eb="4">
      <t>シッカン</t>
    </rPh>
    <rPh sb="8" eb="11">
      <t>ジュウトクド</t>
    </rPh>
    <rPh sb="12" eb="14">
      <t>センタク</t>
    </rPh>
    <rPh sb="17" eb="21">
      <t>セキニンイシ</t>
    </rPh>
    <rPh sb="22" eb="24">
      <t>キョウギ</t>
    </rPh>
    <rPh sb="25" eb="26">
      <t>ウエ</t>
    </rPh>
    <rPh sb="27" eb="29">
      <t>ケッテイ</t>
    </rPh>
    <phoneticPr fontId="2"/>
  </si>
  <si>
    <t>入院下での試験薬投与または検査が規定されている場合は入院、それ以外は外来。</t>
    <rPh sb="0" eb="3">
      <t>ニュウインカ</t>
    </rPh>
    <rPh sb="13" eb="15">
      <t>ケンサ</t>
    </rPh>
    <rPh sb="16" eb="18">
      <t>キテイ</t>
    </rPh>
    <rPh sb="23" eb="25">
      <t>バアイ</t>
    </rPh>
    <rPh sb="26" eb="28">
      <t>ニュウイン</t>
    </rPh>
    <rPh sb="31" eb="33">
      <t>イガイ</t>
    </rPh>
    <rPh sb="34" eb="36">
      <t>ガイライ</t>
    </rPh>
    <phoneticPr fontId="2"/>
  </si>
  <si>
    <t>試験薬の投与の経路</t>
  </si>
  <si>
    <t>試験実施計画書に基づき記載。</t>
    <rPh sb="8" eb="9">
      <t>モト</t>
    </rPh>
    <rPh sb="11" eb="13">
      <t>キサイ</t>
    </rPh>
    <phoneticPr fontId="2"/>
  </si>
  <si>
    <t>実施に関する事項の1症例あたりの試験薬投与期間を入力（自動算出）。</t>
  </si>
  <si>
    <t>別紙1 項目H算出内訳に、投与期間中に実施する検査項目をチェック（自動算出）。
本試験特有のバイオマーカーは項目Kもしくは項目Lで算出のため含めない。</t>
    <rPh sb="0" eb="2">
      <t>ベッシ</t>
    </rPh>
    <rPh sb="4" eb="6">
      <t>コウモク</t>
    </rPh>
    <rPh sb="7" eb="9">
      <t>サンシュツ</t>
    </rPh>
    <rPh sb="9" eb="11">
      <t>ウチワケ</t>
    </rPh>
    <rPh sb="13" eb="15">
      <t>トウヨ</t>
    </rPh>
    <rPh sb="31" eb="35">
      <t>ジドウサンシュツ</t>
    </rPh>
    <rPh sb="37" eb="38">
      <t>モット</t>
    </rPh>
    <rPh sb="40" eb="41">
      <t>ホン</t>
    </rPh>
    <rPh sb="43" eb="45">
      <t>トクユウ</t>
    </rPh>
    <rPh sb="52" eb="54">
      <t>コウモク</t>
    </rPh>
    <rPh sb="59" eb="61">
      <t>コウモク</t>
    </rPh>
    <rPh sb="63" eb="65">
      <t>サンシュツ</t>
    </rPh>
    <rPh sb="68" eb="69">
      <t>フク</t>
    </rPh>
    <phoneticPr fontId="2"/>
  </si>
  <si>
    <t>投与期間中の総採取回数で算出。項目Hには含めない。
試験薬の最終投与後に薬物動態用の検体採取をする場合は、最終投与日から起算して28日後までの採取回数を含める。</t>
    <rPh sb="0" eb="5">
      <t>トウヨキカンチュウ</t>
    </rPh>
    <rPh sb="6" eb="7">
      <t>ソウ</t>
    </rPh>
    <rPh sb="7" eb="9">
      <t>サイシュ</t>
    </rPh>
    <rPh sb="9" eb="11">
      <t>カイスウ</t>
    </rPh>
    <rPh sb="12" eb="14">
      <t>サンシュツ</t>
    </rPh>
    <rPh sb="15" eb="17">
      <t>コウモク</t>
    </rPh>
    <rPh sb="20" eb="21">
      <t>フク</t>
    </rPh>
    <rPh sb="30" eb="35">
      <t>サイシュウトウヨゴ</t>
    </rPh>
    <rPh sb="36" eb="41">
      <t>ヤクブツドウタイヨウ</t>
    </rPh>
    <rPh sb="42" eb="46">
      <t>ケンタイサイシュ</t>
    </rPh>
    <rPh sb="49" eb="51">
      <t>バアイ</t>
    </rPh>
    <rPh sb="53" eb="57">
      <t>サイシュウトウヨ</t>
    </rPh>
    <rPh sb="57" eb="58">
      <t>ビ</t>
    </rPh>
    <rPh sb="60" eb="62">
      <t>キサン</t>
    </rPh>
    <rPh sb="66" eb="68">
      <t>ニチゴ</t>
    </rPh>
    <rPh sb="71" eb="75">
      <t>サイシュカイスウ</t>
    </rPh>
    <rPh sb="76" eb="77">
      <t>フク</t>
    </rPh>
    <phoneticPr fontId="2"/>
  </si>
  <si>
    <t>アセント、パートナーの妊娠に関するICF、遺伝子検査に関する同意がある場合。
遺伝子検査については、試験参加のICFに同意欄がある場合も含めて「遺伝子解析あり」とする。</t>
    <rPh sb="11" eb="13">
      <t>ニンシン</t>
    </rPh>
    <rPh sb="14" eb="15">
      <t>カン</t>
    </rPh>
    <rPh sb="21" eb="26">
      <t>イデンシケンサ</t>
    </rPh>
    <rPh sb="27" eb="28">
      <t>カン</t>
    </rPh>
    <rPh sb="30" eb="32">
      <t>ドウイ</t>
    </rPh>
    <rPh sb="35" eb="37">
      <t>バアイ</t>
    </rPh>
    <rPh sb="39" eb="44">
      <t>イデンシケンサ</t>
    </rPh>
    <rPh sb="59" eb="61">
      <t>ドウイ</t>
    </rPh>
    <rPh sb="61" eb="62">
      <t>ラン</t>
    </rPh>
    <rPh sb="65" eb="67">
      <t>バアイ</t>
    </rPh>
    <rPh sb="68" eb="69">
      <t>フク</t>
    </rPh>
    <rPh sb="72" eb="75">
      <t>イデンシ</t>
    </rPh>
    <rPh sb="75" eb="77">
      <t>カイセキ</t>
    </rPh>
    <phoneticPr fontId="2"/>
  </si>
  <si>
    <t>別紙1 項目K算出内訳にチェック（自動算出）。CT、MRI、骨シンチ、X線、12誘導心電図、心エコー（規定で胸部X線必須）、呼吸機能検査、本試験特有のバイオマーカー（採血量20mL未満）等。項目Lと判断に迷う場合は、試験責任医師と協議の上で決定すること。</t>
    <rPh sb="0" eb="2">
      <t>ベッシ</t>
    </rPh>
    <rPh sb="4" eb="6">
      <t>コウモク</t>
    </rPh>
    <rPh sb="7" eb="9">
      <t>サンシュツ</t>
    </rPh>
    <rPh sb="9" eb="11">
      <t>ウチワケ</t>
    </rPh>
    <rPh sb="17" eb="21">
      <t>ジドウサンシュツ</t>
    </rPh>
    <rPh sb="40" eb="42">
      <t>ユウドウ</t>
    </rPh>
    <rPh sb="42" eb="45">
      <t>シンデンズ</t>
    </rPh>
    <rPh sb="46" eb="47">
      <t>シン</t>
    </rPh>
    <rPh sb="51" eb="53">
      <t>キテイ</t>
    </rPh>
    <rPh sb="54" eb="56">
      <t>キョウブ</t>
    </rPh>
    <rPh sb="57" eb="58">
      <t>セン</t>
    </rPh>
    <rPh sb="58" eb="60">
      <t>ヒッス</t>
    </rPh>
    <rPh sb="62" eb="68">
      <t>コキュウキノウケンサ</t>
    </rPh>
    <rPh sb="83" eb="86">
      <t>サイケツリョウ</t>
    </rPh>
    <rPh sb="90" eb="92">
      <t>ミマン</t>
    </rPh>
    <rPh sb="93" eb="94">
      <t>トウ</t>
    </rPh>
    <rPh sb="95" eb="97">
      <t>コウモク</t>
    </rPh>
    <rPh sb="99" eb="101">
      <t>ハンダン</t>
    </rPh>
    <rPh sb="102" eb="103">
      <t>マヨ</t>
    </rPh>
    <rPh sb="104" eb="106">
      <t>バアイ</t>
    </rPh>
    <rPh sb="115" eb="117">
      <t>キョウギ</t>
    </rPh>
    <rPh sb="118" eb="119">
      <t>ウエ</t>
    </rPh>
    <rPh sb="120" eb="122">
      <t>ケッテイ</t>
    </rPh>
    <phoneticPr fontId="2"/>
  </si>
  <si>
    <t>別紙1 項目L算出内訳にチェック（自動算出）。生検、本試験特有のバイオマーカー（採血量20mL以上）等。
項目Kと判断に迷う場合は、試験責任医師と協議の上で決定すること。</t>
    <rPh sb="8" eb="10">
      <t>サンシュツ</t>
    </rPh>
    <rPh sb="10" eb="12">
      <t>ウチワケ</t>
    </rPh>
    <rPh sb="18" eb="22">
      <t>ジドウサンシュツ</t>
    </rPh>
    <rPh sb="24" eb="26">
      <t>セイケン</t>
    </rPh>
    <rPh sb="41" eb="44">
      <t>サイケツリョウ</t>
    </rPh>
    <rPh sb="48" eb="50">
      <t>イジョウ</t>
    </rPh>
    <rPh sb="51" eb="52">
      <t>ナド</t>
    </rPh>
    <rPh sb="54" eb="56">
      <t>コウモク</t>
    </rPh>
    <rPh sb="58" eb="60">
      <t>ハンダン</t>
    </rPh>
    <rPh sb="61" eb="62">
      <t>マヨ</t>
    </rPh>
    <rPh sb="63" eb="65">
      <t>バアイ</t>
    </rPh>
    <rPh sb="74" eb="76">
      <t>キョウギ</t>
    </rPh>
    <rPh sb="77" eb="78">
      <t>ウエ</t>
    </rPh>
    <rPh sb="79" eb="81">
      <t>ケッテイ</t>
    </rPh>
    <phoneticPr fontId="2"/>
  </si>
  <si>
    <t>試験責任医師氏名</t>
    <rPh sb="6" eb="8">
      <t>シメイ</t>
    </rPh>
    <phoneticPr fontId="2"/>
  </si>
  <si>
    <t>試験責任医師への確認者</t>
    <rPh sb="8" eb="11">
      <t>カクニンシャ</t>
    </rPh>
    <phoneticPr fontId="2"/>
  </si>
  <si>
    <t>試験責任医師への確認日</t>
    <rPh sb="8" eb="11">
      <t>カクニンビ</t>
    </rPh>
    <phoneticPr fontId="2"/>
  </si>
  <si>
    <t>試験経費算定表</t>
    <rPh sb="4" eb="7">
      <t>サンテイヒョウ</t>
    </rPh>
    <phoneticPr fontId="2"/>
  </si>
  <si>
    <t>試験依頼者</t>
    <rPh sb="2" eb="5">
      <t>イライシャ</t>
    </rPh>
    <phoneticPr fontId="2"/>
  </si>
  <si>
    <t>本試験に係る経費概算</t>
    <rPh sb="4" eb="5">
      <t>カカ</t>
    </rPh>
    <rPh sb="6" eb="8">
      <t>ケイヒ</t>
    </rPh>
    <rPh sb="8" eb="10">
      <t>ガイサン</t>
    </rPh>
    <phoneticPr fontId="2"/>
  </si>
  <si>
    <t>付記
・備品の購入に係る経費は、備品購入時に別途算定とする。
・算定単位が「年」又は「ヶ月」の費用において、試験期間や使用期間の延長等により算定数量を超えた場合、本試験経費算定表を変更することなく、単価に応じて請求できるものとする。
・算定単位が「症例」の費用において、目標症例数の変更により算定数量に変更が生じた場合、本試験経費算定表を変更することなく、実績に応じて請求できるものとする。
・算定単位が「回」又は「報告」の費用において、実績が算定数量より超過した場合、本試験経費算定表を変更することなく、実績に応じて請求できるものとする。
・算定単位が「サイクル」の費用において、試験薬投与が想定される期間を超えた場合、本試験経費算定表を変更することなく、試験薬投与の実績に応じて請求できるものとする。</t>
    <rPh sb="0" eb="2">
      <t>フキ</t>
    </rPh>
    <rPh sb="4" eb="6">
      <t>ビヒン</t>
    </rPh>
    <rPh sb="16" eb="18">
      <t>ビヒン</t>
    </rPh>
    <rPh sb="18" eb="21">
      <t>コウニュウジ</t>
    </rPh>
    <rPh sb="22" eb="26">
      <t>ベットサンテイ</t>
    </rPh>
    <rPh sb="32" eb="34">
      <t>サンテイ</t>
    </rPh>
    <rPh sb="40" eb="41">
      <t>マタ</t>
    </rPh>
    <rPh sb="44" eb="45">
      <t>ゲツ</t>
    </rPh>
    <rPh sb="118" eb="120">
      <t>サンテイ</t>
    </rPh>
    <rPh sb="120" eb="122">
      <t>タンイ</t>
    </rPh>
    <rPh sb="124" eb="126">
      <t>ショウレイ</t>
    </rPh>
    <rPh sb="128" eb="130">
      <t>ヒヨウ</t>
    </rPh>
    <rPh sb="135" eb="140">
      <t>モクヒョウショウレイスウ</t>
    </rPh>
    <rPh sb="141" eb="143">
      <t>ヘンコウ</t>
    </rPh>
    <rPh sb="146" eb="150">
      <t>サンテイスウリョウ</t>
    </rPh>
    <rPh sb="151" eb="153">
      <t>ヘンコウ</t>
    </rPh>
    <rPh sb="154" eb="155">
      <t>ショウ</t>
    </rPh>
    <rPh sb="157" eb="159">
      <t>バアイ</t>
    </rPh>
    <rPh sb="169" eb="171">
      <t>ヘンコウ</t>
    </rPh>
    <rPh sb="178" eb="180">
      <t>ジッセキ</t>
    </rPh>
    <rPh sb="181" eb="182">
      <t>オウ</t>
    </rPh>
    <rPh sb="184" eb="186">
      <t>セイキュウ</t>
    </rPh>
    <rPh sb="197" eb="199">
      <t>サンテイ</t>
    </rPh>
    <rPh sb="199" eb="201">
      <t>タンイ</t>
    </rPh>
    <rPh sb="203" eb="204">
      <t>カイ</t>
    </rPh>
    <rPh sb="205" eb="206">
      <t>マタ</t>
    </rPh>
    <rPh sb="208" eb="210">
      <t>ホウコク</t>
    </rPh>
    <rPh sb="212" eb="214">
      <t>ヒヨウ</t>
    </rPh>
    <rPh sb="219" eb="221">
      <t>ジッセキ</t>
    </rPh>
    <rPh sb="222" eb="226">
      <t>サンテイスウリョウ</t>
    </rPh>
    <rPh sb="228" eb="230">
      <t>チョウカ</t>
    </rPh>
    <rPh sb="232" eb="234">
      <t>バアイ</t>
    </rPh>
    <rPh sb="244" eb="246">
      <t>ヘンコウ</t>
    </rPh>
    <rPh sb="253" eb="255">
      <t>ジッセキ</t>
    </rPh>
    <rPh sb="256" eb="257">
      <t>オウ</t>
    </rPh>
    <rPh sb="259" eb="261">
      <t>セイキュウ</t>
    </rPh>
    <rPh sb="272" eb="276">
      <t>サンテイタンイ</t>
    </rPh>
    <rPh sb="284" eb="286">
      <t>ヒヨウ</t>
    </rPh>
    <rPh sb="294" eb="296">
      <t>トウヨ</t>
    </rPh>
    <rPh sb="297" eb="299">
      <t>ソウテイ</t>
    </rPh>
    <rPh sb="302" eb="304">
      <t>キカン</t>
    </rPh>
    <rPh sb="305" eb="306">
      <t>コ</t>
    </rPh>
    <rPh sb="308" eb="310">
      <t>バアイ</t>
    </rPh>
    <rPh sb="320" eb="322">
      <t>ヘンコウ</t>
    </rPh>
    <rPh sb="338" eb="339">
      <t>オウ</t>
    </rPh>
    <rPh sb="341" eb="343">
      <t>セイキュウ</t>
    </rPh>
    <phoneticPr fontId="2"/>
  </si>
  <si>
    <t>実施に係る内容記載時の注意事項</t>
    <rPh sb="0" eb="2">
      <t>ジッシ</t>
    </rPh>
    <rPh sb="3" eb="4">
      <t>カカ</t>
    </rPh>
    <rPh sb="5" eb="7">
      <t>ナイヨウ</t>
    </rPh>
    <rPh sb="7" eb="9">
      <t>キサイ</t>
    </rPh>
    <rPh sb="9" eb="10">
      <t>ジ</t>
    </rPh>
    <rPh sb="11" eb="15">
      <t>チュウイジコウ</t>
    </rPh>
    <phoneticPr fontId="2"/>
  </si>
  <si>
    <t>治験等経費算定基準を参照に入力をする。</t>
    <rPh sb="0" eb="9">
      <t>チケントウケイヒサンテイキジュン</t>
    </rPh>
    <rPh sb="10" eb="12">
      <t>サンショウ</t>
    </rPh>
    <rPh sb="13" eb="15">
      <t>ニュウリョク</t>
    </rPh>
    <phoneticPr fontId="2"/>
  </si>
  <si>
    <t>試験終了日</t>
    <rPh sb="0" eb="2">
      <t>シケン</t>
    </rPh>
    <rPh sb="2" eb="4">
      <t>シュウリョウ</t>
    </rPh>
    <rPh sb="4" eb="5">
      <t>ビ</t>
    </rPh>
    <phoneticPr fontId="2"/>
  </si>
  <si>
    <t>◆試験開始時に係る経費（初年度）</t>
    <rPh sb="1" eb="6">
      <t>シケンカイシジ</t>
    </rPh>
    <rPh sb="7" eb="8">
      <t>カカ</t>
    </rPh>
    <rPh sb="9" eb="11">
      <t>ケイヒ</t>
    </rPh>
    <rPh sb="12" eb="15">
      <t>ショネンド</t>
    </rPh>
    <phoneticPr fontId="2"/>
  </si>
  <si>
    <t>◆年度毎に算定する経費（次年度以降）</t>
    <rPh sb="1" eb="4">
      <t>ネンドゴト</t>
    </rPh>
    <rPh sb="5" eb="7">
      <t>サンテイ</t>
    </rPh>
    <rPh sb="9" eb="11">
      <t>ケイヒ</t>
    </rPh>
    <rPh sb="12" eb="17">
      <t>ジネンドイコウ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</si>
</sst>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quot;●&quot;"/>
    <numFmt numFmtId="177" formatCode="[=1]&quot;●&quot;;General"/>
    <numFmt numFmtId="178" formatCode="0_);[Red]\(0\)"/>
    <numFmt numFmtId="179" formatCode="0&quot;ポイント&quot;"/>
    <numFmt numFmtId="180" formatCode="0&quot;pt&quot;"/>
    <numFmt numFmtId="181" formatCode="0&quot;週以下&quot;"/>
    <numFmt numFmtId="182" formatCode="0&quot;週以上&quot;"/>
  </numFmts>
  <fonts count="28" x14ac:knownFonts="1">
    <font>
      <sz val="11"/>
      <name val="ＭＳ Ｐゴシック"/>
      <family val="3"/>
      <charset val="128"/>
    </font>
    <font>
      <sz val="11"/>
      <name val="ＭＳ Ｐゴシック"/>
      <family val="3"/>
      <charset val="128"/>
    </font>
    <font>
      <sz val="6"/>
      <name val="ＭＳ Ｐゴシック"/>
      <family val="3"/>
      <charset val="128"/>
    </font>
    <font>
      <sz val="11"/>
      <name val="HG丸ｺﾞｼｯｸM-PRO"/>
      <family val="3"/>
      <charset val="128"/>
    </font>
    <font>
      <b/>
      <sz val="14"/>
      <name val="ＭＳ Ｐゴシック"/>
      <family val="3"/>
      <charset val="128"/>
    </font>
    <font>
      <b/>
      <u/>
      <sz val="14"/>
      <name val="ＭＳ Ｐゴシック"/>
      <family val="3"/>
      <charset val="128"/>
    </font>
    <font>
      <b/>
      <sz val="12"/>
      <name val="ＭＳ Ｐゴシック"/>
      <family val="3"/>
      <charset val="128"/>
    </font>
    <font>
      <sz val="12"/>
      <name val="ＭＳ Ｐゴシック"/>
      <family val="3"/>
      <charset val="128"/>
    </font>
    <font>
      <sz val="9"/>
      <name val="ＭＳ Ｐゴシック"/>
      <family val="3"/>
      <charset val="128"/>
    </font>
    <font>
      <sz val="10"/>
      <name val="ＭＳ Ｐゴシック"/>
      <family val="3"/>
      <charset val="128"/>
    </font>
    <font>
      <b/>
      <sz val="11"/>
      <name val="ＭＳ Ｐゴシック"/>
      <family val="3"/>
      <charset val="128"/>
    </font>
    <font>
      <sz val="11"/>
      <color theme="0"/>
      <name val="ＭＳ Ｐゴシック"/>
      <family val="3"/>
      <charset val="128"/>
    </font>
    <font>
      <sz val="10.5"/>
      <name val="ＭＳ Ｐゴシック"/>
      <family val="3"/>
      <charset val="128"/>
    </font>
    <font>
      <b/>
      <sz val="15"/>
      <name val="ＭＳ Ｐゴシック"/>
      <family val="3"/>
      <charset val="128"/>
    </font>
    <font>
      <sz val="10"/>
      <color theme="0"/>
      <name val="ＭＳ Ｐゴシック"/>
      <family val="3"/>
      <charset val="128"/>
    </font>
    <font>
      <sz val="11"/>
      <color theme="0" tint="-0.14999847407452621"/>
      <name val="ＭＳ Ｐゴシック"/>
      <family val="3"/>
      <charset val="128"/>
    </font>
    <font>
      <sz val="16"/>
      <name val="ＭＳ Ｐゴシック"/>
      <family val="3"/>
      <charset val="128"/>
    </font>
    <font>
      <b/>
      <sz val="16"/>
      <name val="ＭＳ Ｐゴシック"/>
      <family val="3"/>
      <charset val="128"/>
    </font>
    <font>
      <sz val="20"/>
      <name val="ＭＳ Ｐゴシック"/>
      <family val="3"/>
      <charset val="128"/>
    </font>
    <font>
      <sz val="9"/>
      <color theme="0"/>
      <name val="ＭＳ Ｐゴシック"/>
      <family val="3"/>
      <charset val="128"/>
    </font>
    <font>
      <sz val="12"/>
      <color theme="0"/>
      <name val="ＭＳ Ｐゴシック"/>
      <family val="3"/>
      <charset val="128"/>
    </font>
    <font>
      <sz val="15"/>
      <name val="ＭＳ Ｐゴシック"/>
      <family val="3"/>
      <charset val="128"/>
    </font>
    <font>
      <b/>
      <sz val="9"/>
      <name val="ＭＳ Ｐゴシック"/>
      <family val="3"/>
      <charset val="128"/>
    </font>
    <font>
      <sz val="10"/>
      <color theme="1"/>
      <name val="ＭＳ Ｐゴシック"/>
      <family val="3"/>
      <charset val="128"/>
    </font>
    <font>
      <sz val="10"/>
      <color rgb="FF000000"/>
      <name val="ＭＳ Ｐゴシック"/>
      <family val="3"/>
      <charset val="128"/>
    </font>
    <font>
      <sz val="10"/>
      <color indexed="8"/>
      <name val="ＭＳ Ｐゴシック"/>
      <family val="3"/>
      <charset val="128"/>
    </font>
    <font>
      <sz val="9"/>
      <color theme="1"/>
      <name val="ＭＳ Ｐゴシック"/>
      <family val="3"/>
      <charset val="128"/>
    </font>
    <font>
      <sz val="9"/>
      <color rgb="FF000000"/>
      <name val="ＭＳ Ｐゴシック"/>
      <family val="3"/>
      <charset val="128"/>
    </font>
  </fonts>
  <fills count="7">
    <fill>
      <patternFill patternType="none"/>
    </fill>
    <fill>
      <patternFill patternType="gray125"/>
    </fill>
    <fill>
      <patternFill patternType="solid">
        <fgColor rgb="FFFFFF00"/>
        <bgColor indexed="64"/>
      </patternFill>
    </fill>
    <fill>
      <patternFill patternType="mediumGray"/>
    </fill>
    <fill>
      <patternFill patternType="solid">
        <fgColor indexed="65"/>
        <bgColor indexed="64"/>
      </patternFill>
    </fill>
    <fill>
      <patternFill patternType="solid">
        <fgColor theme="0" tint="-0.14999847407452621"/>
        <bgColor indexed="64"/>
      </patternFill>
    </fill>
    <fill>
      <patternFill patternType="solid">
        <fgColor rgb="FFFFC000"/>
        <bgColor indexed="64"/>
      </patternFill>
    </fill>
  </fills>
  <borders count="5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right style="thin">
        <color indexed="64"/>
      </right>
      <top/>
      <bottom style="medium">
        <color indexed="64"/>
      </bottom>
      <diagonal/>
    </border>
    <border>
      <left style="hair">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hair">
        <color indexed="64"/>
      </right>
      <top/>
      <bottom style="thin">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s>
  <cellStyleXfs count="8">
    <xf numFmtId="0" fontId="0" fillId="0" borderId="0">
      <alignment vertical="center"/>
    </xf>
    <xf numFmtId="0" fontId="1"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451">
    <xf numFmtId="0" fontId="0" fillId="0" borderId="0" xfId="0">
      <alignment vertical="center"/>
    </xf>
    <xf numFmtId="0" fontId="0" fillId="0" borderId="0" xfId="0" applyAlignment="1">
      <alignment horizontal="center" vertical="center" wrapText="1"/>
    </xf>
    <xf numFmtId="0" fontId="0" fillId="0" borderId="0" xfId="0" applyAlignment="1">
      <alignment vertical="center" wrapText="1"/>
    </xf>
    <xf numFmtId="177" fontId="0" fillId="0" borderId="5" xfId="0" applyNumberFormat="1" applyBorder="1" applyAlignment="1" applyProtection="1">
      <alignment horizontal="center" vertical="center" wrapText="1"/>
      <protection locked="0"/>
    </xf>
    <xf numFmtId="0" fontId="0" fillId="0" borderId="0" xfId="0" applyAlignment="1"/>
    <xf numFmtId="0" fontId="0" fillId="0" borderId="5"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6" fontId="9" fillId="0" borderId="1" xfId="3" applyFont="1" applyBorder="1" applyAlignment="1" applyProtection="1">
      <alignment vertical="center" shrinkToFit="1"/>
    </xf>
    <xf numFmtId="6" fontId="9" fillId="0" borderId="2" xfId="3" applyFont="1" applyBorder="1" applyAlignment="1" applyProtection="1">
      <alignment vertical="center" shrinkToFit="1"/>
    </xf>
    <xf numFmtId="6" fontId="9" fillId="0" borderId="2" xfId="3" applyFont="1" applyBorder="1" applyAlignment="1" applyProtection="1">
      <alignment horizontal="center" vertical="center" shrinkToFit="1"/>
    </xf>
    <xf numFmtId="0" fontId="9" fillId="0" borderId="1" xfId="3" applyNumberFormat="1" applyFont="1" applyBorder="1" applyAlignment="1" applyProtection="1">
      <alignment vertical="center"/>
    </xf>
    <xf numFmtId="0" fontId="9" fillId="0" borderId="2" xfId="3" applyNumberFormat="1" applyFont="1" applyBorder="1" applyAlignment="1" applyProtection="1">
      <alignment vertical="center"/>
    </xf>
    <xf numFmtId="6" fontId="9" fillId="0" borderId="1" xfId="3" applyFont="1" applyBorder="1" applyAlignment="1" applyProtection="1">
      <alignment vertical="center"/>
    </xf>
    <xf numFmtId="0" fontId="9" fillId="0" borderId="2" xfId="3" applyNumberFormat="1" applyFont="1" applyBorder="1" applyAlignment="1" applyProtection="1">
      <alignment vertical="center" shrinkToFit="1"/>
    </xf>
    <xf numFmtId="6" fontId="9" fillId="0" borderId="2" xfId="3" applyFont="1" applyBorder="1" applyAlignment="1" applyProtection="1">
      <alignment vertical="center"/>
    </xf>
    <xf numFmtId="6" fontId="9" fillId="0" borderId="0" xfId="3" applyFont="1" applyBorder="1" applyAlignment="1" applyProtection="1">
      <alignment horizontal="right" vertical="center"/>
    </xf>
    <xf numFmtId="6" fontId="9" fillId="0" borderId="0" xfId="3" applyFont="1" applyBorder="1" applyAlignment="1" applyProtection="1">
      <alignment horizontal="right" vertical="center" shrinkToFit="1"/>
    </xf>
    <xf numFmtId="0" fontId="9" fillId="0" borderId="0" xfId="3" applyNumberFormat="1" applyFont="1" applyBorder="1" applyAlignment="1" applyProtection="1">
      <alignment vertical="center"/>
    </xf>
    <xf numFmtId="6" fontId="9" fillId="0" borderId="0" xfId="3" applyFont="1" applyBorder="1" applyAlignment="1" applyProtection="1">
      <alignment horizontal="left" vertical="center"/>
    </xf>
    <xf numFmtId="6" fontId="9" fillId="0" borderId="0" xfId="3" applyFont="1" applyBorder="1" applyAlignment="1" applyProtection="1">
      <alignment vertical="center" shrinkToFit="1"/>
    </xf>
    <xf numFmtId="6" fontId="9" fillId="0" borderId="0" xfId="3" applyFont="1" applyBorder="1" applyAlignment="1" applyProtection="1">
      <alignment vertical="center"/>
    </xf>
    <xf numFmtId="180" fontId="9" fillId="0" borderId="2" xfId="3" applyNumberFormat="1" applyFont="1" applyBorder="1" applyAlignment="1" applyProtection="1">
      <alignment vertical="center"/>
    </xf>
    <xf numFmtId="6" fontId="9" fillId="0" borderId="0" xfId="3" applyFont="1" applyBorder="1" applyAlignment="1" applyProtection="1">
      <alignment horizontal="center" vertical="center" shrinkToFit="1"/>
    </xf>
    <xf numFmtId="6" fontId="9" fillId="0" borderId="3" xfId="3" applyFont="1" applyBorder="1" applyAlignment="1" applyProtection="1">
      <alignment horizontal="center" vertical="center" shrinkToFit="1"/>
    </xf>
    <xf numFmtId="180" fontId="9" fillId="0" borderId="2" xfId="3" applyNumberFormat="1" applyFont="1" applyBorder="1" applyAlignment="1" applyProtection="1">
      <alignment horizontal="center" vertical="center" shrinkToFit="1"/>
    </xf>
    <xf numFmtId="6" fontId="9" fillId="0" borderId="20" xfId="3" applyFont="1" applyBorder="1" applyAlignment="1" applyProtection="1">
      <alignment vertical="center" shrinkToFit="1"/>
    </xf>
    <xf numFmtId="6" fontId="9" fillId="0" borderId="0" xfId="3" applyFont="1" applyBorder="1" applyAlignment="1" applyProtection="1">
      <alignment horizontal="center" vertical="center"/>
    </xf>
    <xf numFmtId="6" fontId="9" fillId="0" borderId="2" xfId="3" applyFont="1" applyBorder="1" applyAlignment="1" applyProtection="1">
      <alignment horizontal="center" vertical="center"/>
    </xf>
    <xf numFmtId="6" fontId="9" fillId="0" borderId="3" xfId="3" applyFont="1" applyBorder="1" applyAlignment="1" applyProtection="1">
      <alignment vertical="center"/>
    </xf>
    <xf numFmtId="0" fontId="9" fillId="0" borderId="3" xfId="3" applyNumberFormat="1" applyFont="1" applyBorder="1" applyAlignment="1" applyProtection="1">
      <alignment vertical="center"/>
    </xf>
    <xf numFmtId="6" fontId="9" fillId="0" borderId="3" xfId="3" applyFont="1" applyBorder="1" applyAlignment="1" applyProtection="1">
      <alignment horizontal="left" vertical="center"/>
    </xf>
    <xf numFmtId="180" fontId="9" fillId="0" borderId="20" xfId="3" applyNumberFormat="1" applyFont="1" applyBorder="1" applyAlignment="1" applyProtection="1">
      <alignment vertical="center"/>
    </xf>
    <xf numFmtId="180" fontId="9" fillId="0" borderId="3" xfId="3" applyNumberFormat="1" applyFont="1" applyBorder="1" applyAlignment="1" applyProtection="1">
      <alignment horizontal="center" vertical="center" shrinkToFit="1"/>
    </xf>
    <xf numFmtId="0" fontId="9" fillId="0" borderId="3" xfId="3" applyNumberFormat="1" applyFont="1" applyBorder="1" applyAlignment="1" applyProtection="1">
      <alignment vertical="center" shrinkToFit="1"/>
    </xf>
    <xf numFmtId="0" fontId="9" fillId="0" borderId="2" xfId="0" applyFont="1" applyBorder="1" applyAlignment="1">
      <alignment horizontal="center" vertical="center"/>
    </xf>
    <xf numFmtId="0" fontId="9" fillId="0" borderId="0" xfId="0" applyFont="1">
      <alignment vertical="center"/>
    </xf>
    <xf numFmtId="0" fontId="9" fillId="0" borderId="2" xfId="0" applyFont="1" applyBorder="1" applyAlignment="1">
      <alignment horizontal="center" vertical="center" shrinkToFit="1"/>
    </xf>
    <xf numFmtId="0" fontId="14" fillId="0" borderId="0" xfId="0" applyFont="1">
      <alignment vertical="center"/>
    </xf>
    <xf numFmtId="0" fontId="9" fillId="0" borderId="0" xfId="0" applyFont="1" applyAlignment="1">
      <alignment vertical="center" shrinkToFit="1"/>
    </xf>
    <xf numFmtId="0" fontId="9" fillId="0" borderId="2" xfId="0" applyFont="1" applyBorder="1" applyAlignment="1">
      <alignment vertical="center" shrinkToFit="1"/>
    </xf>
    <xf numFmtId="0" fontId="9" fillId="0" borderId="21" xfId="0" applyFont="1" applyBorder="1" applyAlignment="1">
      <alignment vertical="center" shrinkToFit="1"/>
    </xf>
    <xf numFmtId="0" fontId="9" fillId="0" borderId="0" xfId="0" applyFont="1" applyAlignment="1">
      <alignment horizontal="right" vertical="center" shrinkToFit="1"/>
    </xf>
    <xf numFmtId="0" fontId="9" fillId="0" borderId="0" xfId="0" applyFont="1" applyAlignment="1">
      <alignment horizontal="right" vertical="center"/>
    </xf>
    <xf numFmtId="49" fontId="9" fillId="0" borderId="1" xfId="0" applyNumberFormat="1" applyFont="1" applyBorder="1" applyAlignment="1">
      <alignment horizontal="center" vertical="center"/>
    </xf>
    <xf numFmtId="0" fontId="9" fillId="0" borderId="2" xfId="0" applyFont="1" applyBorder="1">
      <alignment vertical="center"/>
    </xf>
    <xf numFmtId="0" fontId="9" fillId="0" borderId="0" xfId="0" applyFont="1" applyAlignment="1">
      <alignment horizontal="center" vertical="center" shrinkToFit="1"/>
    </xf>
    <xf numFmtId="0" fontId="9" fillId="0" borderId="1" xfId="0" applyFont="1" applyBorder="1">
      <alignment vertical="center"/>
    </xf>
    <xf numFmtId="0" fontId="9" fillId="0" borderId="0" xfId="0" applyFont="1" applyAlignment="1">
      <alignment horizontal="center" vertical="center" textRotation="255" shrinkToFit="1"/>
    </xf>
    <xf numFmtId="0" fontId="9" fillId="0" borderId="5" xfId="0" applyFont="1" applyBorder="1">
      <alignment vertical="center"/>
    </xf>
    <xf numFmtId="0" fontId="9" fillId="0" borderId="2" xfId="0" applyFont="1" applyBorder="1" applyAlignment="1">
      <alignment horizontal="right" vertical="center"/>
    </xf>
    <xf numFmtId="0" fontId="9" fillId="0" borderId="21" xfId="0" applyFont="1" applyBorder="1">
      <alignment vertical="center"/>
    </xf>
    <xf numFmtId="0" fontId="9" fillId="0" borderId="3" xfId="0" applyFont="1" applyBorder="1">
      <alignment vertical="center"/>
    </xf>
    <xf numFmtId="49" fontId="9" fillId="0" borderId="2" xfId="0" applyNumberFormat="1" applyFont="1" applyBorder="1" applyAlignment="1">
      <alignment horizontal="center" vertical="center"/>
    </xf>
    <xf numFmtId="6" fontId="9" fillId="0" borderId="0" xfId="0" applyNumberFormat="1" applyFont="1">
      <alignment vertical="center"/>
    </xf>
    <xf numFmtId="0" fontId="9" fillId="0" borderId="20" xfId="0" applyFont="1" applyBorder="1">
      <alignment vertical="center"/>
    </xf>
    <xf numFmtId="0" fontId="9" fillId="0" borderId="29" xfId="0" applyFont="1" applyBorder="1">
      <alignment vertical="center"/>
    </xf>
    <xf numFmtId="0" fontId="9" fillId="0" borderId="6" xfId="0" applyFont="1" applyBorder="1">
      <alignment vertical="center"/>
    </xf>
    <xf numFmtId="0" fontId="14" fillId="0" borderId="31" xfId="0" applyFont="1" applyBorder="1">
      <alignment vertical="center"/>
    </xf>
    <xf numFmtId="0" fontId="14" fillId="0" borderId="21" xfId="0" applyFont="1" applyBorder="1">
      <alignment vertical="center"/>
    </xf>
    <xf numFmtId="0" fontId="14" fillId="0" borderId="2" xfId="0" applyFont="1" applyBorder="1">
      <alignment vertical="center"/>
    </xf>
    <xf numFmtId="0" fontId="14" fillId="0" borderId="1" xfId="0" applyFont="1" applyBorder="1">
      <alignment vertical="center"/>
    </xf>
    <xf numFmtId="0" fontId="14" fillId="0" borderId="3" xfId="0" applyFont="1" applyBorder="1">
      <alignment vertical="center"/>
    </xf>
    <xf numFmtId="0" fontId="9" fillId="0" borderId="0" xfId="0" applyFont="1" applyAlignment="1">
      <alignment horizontal="center" vertical="center" textRotation="255"/>
    </xf>
    <xf numFmtId="6" fontId="7" fillId="0" borderId="0" xfId="0" applyNumberFormat="1" applyFont="1">
      <alignment vertical="center"/>
    </xf>
    <xf numFmtId="6" fontId="16" fillId="0" borderId="0" xfId="0" applyNumberFormat="1" applyFont="1">
      <alignment vertical="center"/>
    </xf>
    <xf numFmtId="0" fontId="9" fillId="0" borderId="20" xfId="0" applyFont="1" applyBorder="1" applyAlignment="1" applyProtection="1">
      <alignment vertical="center" shrinkToFit="1"/>
      <protection locked="0"/>
    </xf>
    <xf numFmtId="0" fontId="9" fillId="0" borderId="3" xfId="0" applyFont="1" applyBorder="1" applyAlignment="1">
      <alignment vertical="center" shrinkToFit="1"/>
    </xf>
    <xf numFmtId="0" fontId="9" fillId="0" borderId="6" xfId="0" applyFont="1" applyBorder="1" applyAlignment="1">
      <alignment vertical="center" shrinkToFit="1"/>
    </xf>
    <xf numFmtId="6" fontId="8" fillId="0" borderId="0" xfId="0" applyNumberFormat="1" applyFont="1">
      <alignment vertical="center"/>
    </xf>
    <xf numFmtId="0" fontId="8" fillId="0" borderId="0" xfId="0" applyFont="1">
      <alignment vertical="center"/>
    </xf>
    <xf numFmtId="0" fontId="8" fillId="0" borderId="0" xfId="0" applyFont="1" applyAlignment="1">
      <alignment vertical="center" shrinkToFit="1"/>
    </xf>
    <xf numFmtId="0" fontId="8" fillId="0" borderId="0" xfId="0" applyFont="1" applyAlignment="1">
      <alignment horizontal="right" vertical="center" shrinkToFit="1"/>
    </xf>
    <xf numFmtId="0" fontId="8" fillId="0" borderId="0" xfId="0" applyFont="1" applyAlignment="1">
      <alignment horizontal="right" vertical="center"/>
    </xf>
    <xf numFmtId="49" fontId="8" fillId="0" borderId="1" xfId="0" applyNumberFormat="1" applyFont="1" applyBorder="1" applyAlignment="1">
      <alignment horizontal="center" vertical="center"/>
    </xf>
    <xf numFmtId="0" fontId="8" fillId="0" borderId="2" xfId="0" applyFont="1" applyBorder="1" applyAlignment="1">
      <alignment vertical="center" shrinkToFit="1"/>
    </xf>
    <xf numFmtId="0" fontId="8" fillId="0" borderId="3" xfId="0" applyFont="1" applyBorder="1" applyAlignment="1">
      <alignment vertical="center" shrinkToFit="1"/>
    </xf>
    <xf numFmtId="6" fontId="8" fillId="0" borderId="2" xfId="3" applyFont="1" applyBorder="1" applyAlignment="1" applyProtection="1">
      <alignment vertical="center" shrinkToFit="1"/>
    </xf>
    <xf numFmtId="6" fontId="8" fillId="0" borderId="2" xfId="3" applyFont="1" applyBorder="1" applyAlignment="1" applyProtection="1">
      <alignment horizontal="center" vertical="center" shrinkToFit="1"/>
    </xf>
    <xf numFmtId="0" fontId="8" fillId="0" borderId="2" xfId="0" applyFont="1" applyBorder="1" applyAlignment="1">
      <alignment horizontal="center" vertical="center" shrinkToFit="1"/>
    </xf>
    <xf numFmtId="0" fontId="8" fillId="0" borderId="2" xfId="0" applyFont="1" applyBorder="1">
      <alignment vertical="center"/>
    </xf>
    <xf numFmtId="49" fontId="8" fillId="6" borderId="1" xfId="0" applyNumberFormat="1" applyFont="1" applyFill="1" applyBorder="1" applyAlignment="1">
      <alignment horizontal="center" vertical="center"/>
    </xf>
    <xf numFmtId="0" fontId="8" fillId="6" borderId="2" xfId="0" applyFont="1" applyFill="1" applyBorder="1" applyAlignment="1">
      <alignment vertical="center" shrinkToFit="1"/>
    </xf>
    <xf numFmtId="0" fontId="8" fillId="6" borderId="3" xfId="0" applyFont="1" applyFill="1" applyBorder="1" applyAlignment="1">
      <alignment vertical="center" shrinkToFit="1"/>
    </xf>
    <xf numFmtId="6" fontId="8" fillId="6" borderId="2" xfId="3" applyFont="1" applyFill="1" applyBorder="1" applyAlignment="1" applyProtection="1">
      <alignment horizontal="center" vertical="center" shrinkToFit="1"/>
    </xf>
    <xf numFmtId="0" fontId="8" fillId="6" borderId="2" xfId="0" applyFont="1" applyFill="1" applyBorder="1" applyAlignment="1">
      <alignment horizontal="center" vertical="center" shrinkToFit="1"/>
    </xf>
    <xf numFmtId="0" fontId="8" fillId="6" borderId="2" xfId="0" applyFont="1" applyFill="1" applyBorder="1">
      <alignment vertical="center"/>
    </xf>
    <xf numFmtId="0" fontId="8" fillId="0" borderId="0" xfId="0" applyFont="1" applyAlignment="1">
      <alignment horizontal="center" vertical="center" shrinkToFit="1"/>
    </xf>
    <xf numFmtId="6" fontId="8" fillId="0" borderId="1" xfId="3" applyFont="1" applyBorder="1" applyAlignment="1" applyProtection="1">
      <alignment vertical="center"/>
    </xf>
    <xf numFmtId="0" fontId="8" fillId="0" borderId="1" xfId="0" applyFont="1" applyBorder="1">
      <alignment vertical="center"/>
    </xf>
    <xf numFmtId="0" fontId="8" fillId="0" borderId="2" xfId="3" applyNumberFormat="1" applyFont="1" applyBorder="1" applyAlignment="1" applyProtection="1">
      <alignment vertical="center" shrinkToFit="1"/>
    </xf>
    <xf numFmtId="6" fontId="8" fillId="0" borderId="2" xfId="3" applyFont="1" applyBorder="1" applyAlignment="1" applyProtection="1">
      <alignment vertical="center"/>
    </xf>
    <xf numFmtId="0" fontId="8" fillId="0" borderId="0" xfId="0" applyFont="1" applyAlignment="1">
      <alignment horizontal="center" vertical="center" textRotation="255" shrinkToFit="1"/>
    </xf>
    <xf numFmtId="6" fontId="8" fillId="0" borderId="0" xfId="3" applyFont="1" applyBorder="1" applyAlignment="1" applyProtection="1">
      <alignment horizontal="right" vertical="center"/>
    </xf>
    <xf numFmtId="6" fontId="8" fillId="0" borderId="0" xfId="3" applyFont="1" applyBorder="1" applyAlignment="1" applyProtection="1">
      <alignment horizontal="right" vertical="center" shrinkToFit="1"/>
    </xf>
    <xf numFmtId="0" fontId="8" fillId="0" borderId="2" xfId="3" applyNumberFormat="1" applyFont="1" applyBorder="1" applyAlignment="1" applyProtection="1">
      <alignment vertical="center"/>
    </xf>
    <xf numFmtId="0" fontId="8" fillId="6" borderId="2" xfId="3" applyNumberFormat="1" applyFont="1" applyFill="1" applyBorder="1" applyAlignment="1" applyProtection="1">
      <alignment vertical="center"/>
    </xf>
    <xf numFmtId="0" fontId="8" fillId="0" borderId="5" xfId="0" applyFont="1" applyBorder="1">
      <alignment vertical="center"/>
    </xf>
    <xf numFmtId="6" fontId="8" fillId="0" borderId="0" xfId="3" applyFont="1" applyBorder="1" applyAlignment="1" applyProtection="1">
      <alignment vertical="center" shrinkToFit="1"/>
    </xf>
    <xf numFmtId="6" fontId="8" fillId="0" borderId="0" xfId="3" applyFont="1" applyBorder="1" applyAlignment="1" applyProtection="1">
      <alignment vertical="center"/>
    </xf>
    <xf numFmtId="49" fontId="8" fillId="6" borderId="2" xfId="0" applyNumberFormat="1" applyFont="1" applyFill="1" applyBorder="1" applyAlignment="1">
      <alignment horizontal="center" vertical="center"/>
    </xf>
    <xf numFmtId="0" fontId="8" fillId="6" borderId="3" xfId="0" applyFont="1" applyFill="1" applyBorder="1">
      <alignment vertical="center"/>
    </xf>
    <xf numFmtId="49" fontId="8" fillId="0" borderId="2" xfId="0" applyNumberFormat="1" applyFont="1" applyBorder="1" applyAlignment="1">
      <alignment horizontal="center" vertical="center"/>
    </xf>
    <xf numFmtId="0" fontId="8" fillId="0" borderId="3" xfId="0" applyFont="1" applyBorder="1">
      <alignment vertical="center"/>
    </xf>
    <xf numFmtId="6" fontId="8" fillId="0" borderId="0" xfId="3" applyFont="1" applyBorder="1" applyAlignment="1" applyProtection="1">
      <alignment horizontal="center" vertical="center" shrinkToFit="1"/>
    </xf>
    <xf numFmtId="0" fontId="8" fillId="0" borderId="0" xfId="3" applyNumberFormat="1" applyFont="1" applyBorder="1" applyAlignment="1" applyProtection="1">
      <alignment vertical="center"/>
    </xf>
    <xf numFmtId="0" fontId="19" fillId="0" borderId="0" xfId="0" applyFont="1">
      <alignment vertical="center"/>
    </xf>
    <xf numFmtId="0" fontId="8" fillId="0" borderId="2" xfId="0" applyFont="1" applyBorder="1" applyAlignment="1">
      <alignment horizontal="center" vertical="center"/>
    </xf>
    <xf numFmtId="0" fontId="8" fillId="0" borderId="21" xfId="0" applyFont="1" applyBorder="1">
      <alignment vertical="center"/>
    </xf>
    <xf numFmtId="0" fontId="19" fillId="0" borderId="2" xfId="0" applyFont="1" applyBorder="1">
      <alignment vertical="center"/>
    </xf>
    <xf numFmtId="0" fontId="19" fillId="0" borderId="3" xfId="0" applyFont="1" applyBorder="1">
      <alignment vertical="center"/>
    </xf>
    <xf numFmtId="0" fontId="8" fillId="0" borderId="1" xfId="3" applyNumberFormat="1" applyFont="1" applyBorder="1" applyAlignment="1" applyProtection="1">
      <alignment vertical="center" shrinkToFit="1"/>
    </xf>
    <xf numFmtId="6" fontId="8" fillId="0" borderId="0" xfId="3" applyFont="1" applyBorder="1" applyAlignment="1" applyProtection="1">
      <alignment horizontal="center" vertical="center"/>
    </xf>
    <xf numFmtId="6" fontId="8" fillId="0" borderId="2" xfId="3" applyFont="1" applyBorder="1" applyAlignment="1" applyProtection="1">
      <alignment horizontal="center" vertical="center"/>
    </xf>
    <xf numFmtId="0" fontId="8" fillId="0" borderId="1" xfId="3" applyNumberFormat="1" applyFont="1" applyBorder="1" applyAlignment="1" applyProtection="1">
      <alignment vertical="center"/>
    </xf>
    <xf numFmtId="0" fontId="8" fillId="0" borderId="0" xfId="0" applyFont="1" applyAlignment="1">
      <alignment horizontal="center" vertical="center" textRotation="255"/>
    </xf>
    <xf numFmtId="0" fontId="10" fillId="0" borderId="0" xfId="0" applyFont="1">
      <alignment vertical="center"/>
    </xf>
    <xf numFmtId="6" fontId="0" fillId="0" borderId="0" xfId="0" applyNumberFormat="1">
      <alignment vertical="center"/>
    </xf>
    <xf numFmtId="0" fontId="7" fillId="0" borderId="0" xfId="0" applyFont="1">
      <alignment vertical="center"/>
    </xf>
    <xf numFmtId="0" fontId="6" fillId="0" borderId="0" xfId="0" applyFont="1">
      <alignment vertical="center"/>
    </xf>
    <xf numFmtId="0" fontId="6" fillId="0" borderId="0" xfId="0" applyFont="1" applyAlignment="1">
      <alignment horizontal="right" vertical="center"/>
    </xf>
    <xf numFmtId="0" fontId="7" fillId="0" borderId="0" xfId="0" applyFont="1" applyAlignment="1">
      <alignment vertical="center" shrinkToFit="1"/>
    </xf>
    <xf numFmtId="0" fontId="20" fillId="0" borderId="0" xfId="0" applyFont="1">
      <alignment vertical="center"/>
    </xf>
    <xf numFmtId="0" fontId="9" fillId="0" borderId="0" xfId="0" applyFont="1" applyAlignment="1" applyProtection="1">
      <alignment vertical="center" shrinkToFit="1"/>
      <protection locked="0"/>
    </xf>
    <xf numFmtId="0" fontId="22" fillId="0" borderId="0" xfId="0" applyFont="1">
      <alignment vertical="center"/>
    </xf>
    <xf numFmtId="0" fontId="8" fillId="6" borderId="2" xfId="0" applyFont="1" applyFill="1" applyBorder="1" applyAlignment="1">
      <alignment horizontal="center" vertical="center"/>
    </xf>
    <xf numFmtId="0" fontId="19" fillId="6" borderId="2" xfId="0" applyFont="1" applyFill="1" applyBorder="1">
      <alignment vertical="center"/>
    </xf>
    <xf numFmtId="0" fontId="8" fillId="6" borderId="2" xfId="0" applyFont="1" applyFill="1" applyBorder="1" applyProtection="1">
      <alignment vertical="center"/>
      <protection locked="0"/>
    </xf>
    <xf numFmtId="0" fontId="8" fillId="0" borderId="2" xfId="0" applyFont="1" applyBorder="1" applyProtection="1">
      <alignment vertical="center"/>
      <protection locked="0"/>
    </xf>
    <xf numFmtId="0" fontId="9" fillId="6" borderId="2" xfId="0" applyFont="1" applyFill="1" applyBorder="1" applyAlignment="1">
      <alignment vertical="center" shrinkToFit="1"/>
    </xf>
    <xf numFmtId="0" fontId="9" fillId="6" borderId="3" xfId="0" applyFont="1" applyFill="1" applyBorder="1">
      <alignment vertical="center"/>
    </xf>
    <xf numFmtId="0" fontId="15" fillId="0" borderId="0" xfId="0" applyFont="1" applyAlignment="1">
      <alignment horizontal="center"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0" borderId="9" xfId="0" applyBorder="1">
      <alignment vertical="center"/>
    </xf>
    <xf numFmtId="0" fontId="10" fillId="0" borderId="9" xfId="0" applyFont="1" applyBorder="1" applyAlignment="1">
      <alignment horizontal="left" vertical="center"/>
    </xf>
    <xf numFmtId="0" fontId="5" fillId="0" borderId="0" xfId="0" applyFont="1">
      <alignment vertical="center"/>
    </xf>
    <xf numFmtId="0" fontId="7" fillId="0" borderId="0" xfId="0" applyFont="1" applyAlignment="1">
      <alignment horizontal="center" vertical="center"/>
    </xf>
    <xf numFmtId="0" fontId="7" fillId="0" borderId="16" xfId="0" applyFont="1" applyBorder="1" applyAlignment="1">
      <alignment horizontal="left" vertical="center"/>
    </xf>
    <xf numFmtId="0" fontId="7" fillId="0" borderId="0" xfId="0" applyFont="1" applyAlignment="1">
      <alignment horizontal="left" vertical="center"/>
    </xf>
    <xf numFmtId="0" fontId="4" fillId="0" borderId="0" xfId="0" applyFont="1" applyAlignment="1">
      <alignment horizontal="center" vertical="center"/>
    </xf>
    <xf numFmtId="0" fontId="3" fillId="0" borderId="0" xfId="0" applyFont="1">
      <alignment vertical="center"/>
    </xf>
    <xf numFmtId="0" fontId="0" fillId="5" borderId="1" xfId="0" applyFill="1" applyBorder="1">
      <alignment vertical="center"/>
    </xf>
    <xf numFmtId="0" fontId="0" fillId="5" borderId="2" xfId="0" applyFill="1" applyBorder="1">
      <alignment vertical="center"/>
    </xf>
    <xf numFmtId="0" fontId="0" fillId="5" borderId="3" xfId="0" applyFill="1" applyBorder="1">
      <alignment vertical="center"/>
    </xf>
    <xf numFmtId="0" fontId="9" fillId="0" borderId="4" xfId="0" applyFont="1" applyBorder="1" applyAlignment="1">
      <alignment horizontal="center" vertical="center" wrapText="1"/>
    </xf>
    <xf numFmtId="0" fontId="9" fillId="0" borderId="4" xfId="0" applyFont="1" applyBorder="1" applyAlignment="1">
      <alignment horizontal="justify" vertical="center" wrapText="1"/>
    </xf>
    <xf numFmtId="176" fontId="0" fillId="2" borderId="4" xfId="0" applyNumberFormat="1" applyFill="1" applyBorder="1" applyAlignment="1">
      <alignment horizontal="center" vertical="center"/>
    </xf>
    <xf numFmtId="0" fontId="23" fillId="0" borderId="4" xfId="0" applyFont="1" applyBorder="1" applyAlignment="1">
      <alignment horizontal="center" vertical="center" wrapText="1"/>
    </xf>
    <xf numFmtId="0" fontId="6" fillId="0" borderId="4" xfId="0" applyFont="1" applyBorder="1" applyAlignment="1">
      <alignment horizontal="center" vertical="center" wrapText="1"/>
    </xf>
    <xf numFmtId="0" fontId="24" fillId="0" borderId="4" xfId="0" applyFont="1" applyBorder="1" applyAlignment="1">
      <alignment horizontal="center" vertical="center" wrapText="1"/>
    </xf>
    <xf numFmtId="0" fontId="0" fillId="3" borderId="4" xfId="0" applyFill="1" applyBorder="1" applyAlignment="1">
      <alignment horizontal="center" vertical="center" wrapText="1"/>
    </xf>
    <xf numFmtId="0" fontId="23" fillId="3" borderId="4"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6" fillId="0" borderId="4" xfId="0" applyFont="1" applyBorder="1" applyAlignment="1">
      <alignment horizontal="center" vertical="center"/>
    </xf>
    <xf numFmtId="0" fontId="9" fillId="0" borderId="4" xfId="0" applyFont="1" applyBorder="1" applyAlignment="1">
      <alignment vertical="center" wrapText="1"/>
    </xf>
    <xf numFmtId="0" fontId="23" fillId="0" borderId="4" xfId="0" applyFont="1" applyBorder="1" applyAlignment="1">
      <alignment horizontal="center" vertical="center"/>
    </xf>
    <xf numFmtId="0" fontId="26" fillId="0" borderId="4" xfId="0" applyFont="1" applyBorder="1" applyAlignment="1">
      <alignment horizontal="center" vertical="center" wrapText="1"/>
    </xf>
    <xf numFmtId="0" fontId="27" fillId="0" borderId="4" xfId="0" applyFont="1" applyBorder="1" applyAlignment="1">
      <alignment horizontal="center" vertical="center" wrapText="1"/>
    </xf>
    <xf numFmtId="0" fontId="6" fillId="0" borderId="17" xfId="0" applyFont="1" applyBorder="1">
      <alignment vertical="center"/>
    </xf>
    <xf numFmtId="0" fontId="0" fillId="0" borderId="17" xfId="0" applyBorder="1" applyAlignment="1">
      <alignment horizontal="center"/>
    </xf>
    <xf numFmtId="0" fontId="8" fillId="0" borderId="17" xfId="0" applyFont="1" applyBorder="1" applyAlignment="1">
      <alignment horizontal="center" vertical="center" wrapText="1"/>
    </xf>
    <xf numFmtId="0" fontId="6" fillId="0" borderId="17" xfId="0" applyFont="1" applyBorder="1" applyAlignment="1">
      <alignment horizontal="center" vertical="center"/>
    </xf>
    <xf numFmtId="0" fontId="0" fillId="0" borderId="17" xfId="0" applyBorder="1" applyAlignment="1">
      <alignment horizontal="center" vertical="center" wrapText="1"/>
    </xf>
    <xf numFmtId="0" fontId="9"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8" fillId="0" borderId="4" xfId="0" applyFont="1" applyBorder="1" applyAlignment="1">
      <alignment horizontal="center" vertical="center" wrapText="1"/>
    </xf>
    <xf numFmtId="0" fontId="6" fillId="4" borderId="4" xfId="0" applyFont="1" applyFill="1" applyBorder="1" applyAlignment="1">
      <alignment horizontal="center" vertical="center" wrapText="1"/>
    </xf>
    <xf numFmtId="0" fontId="9" fillId="0" borderId="4" xfId="0" applyFont="1" applyBorder="1" applyAlignment="1">
      <alignment horizontal="center" vertical="center" shrinkToFit="1"/>
    </xf>
    <xf numFmtId="0" fontId="9" fillId="3" borderId="4" xfId="0" applyFont="1" applyFill="1"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justify" vertical="center" wrapText="1"/>
    </xf>
    <xf numFmtId="176" fontId="0" fillId="0" borderId="0" xfId="0" applyNumberFormat="1" applyAlignment="1">
      <alignment horizontal="center" vertical="center"/>
    </xf>
    <xf numFmtId="0" fontId="6" fillId="0" borderId="0" xfId="0" applyFont="1" applyAlignment="1">
      <alignment horizontal="center" vertical="center" wrapText="1"/>
    </xf>
    <xf numFmtId="0" fontId="7" fillId="0" borderId="0" xfId="0" applyFont="1" applyAlignment="1">
      <alignment horizontal="center" vertical="center" wrapText="1"/>
    </xf>
    <xf numFmtId="0" fontId="0" fillId="0" borderId="0" xfId="0" applyAlignment="1">
      <alignment horizontal="center"/>
    </xf>
    <xf numFmtId="0" fontId="0" fillId="0" borderId="7"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12" fillId="0" borderId="32" xfId="0" applyFont="1" applyBorder="1">
      <alignment vertical="center"/>
    </xf>
    <xf numFmtId="0" fontId="12" fillId="0" borderId="0" xfId="0" applyFont="1" applyAlignment="1">
      <alignment vertical="center" wrapText="1"/>
    </xf>
    <xf numFmtId="0" fontId="12" fillId="0" borderId="29" xfId="0" applyFont="1" applyBorder="1" applyAlignment="1">
      <alignment vertical="center" wrapText="1"/>
    </xf>
    <xf numFmtId="0" fontId="0" fillId="0" borderId="32" xfId="0" applyBorder="1" applyAlignment="1">
      <alignment vertical="center" wrapText="1"/>
    </xf>
    <xf numFmtId="0" fontId="0" fillId="0" borderId="5" xfId="0" applyBorder="1" applyAlignment="1">
      <alignment vertical="center" shrinkToFit="1"/>
    </xf>
    <xf numFmtId="181" fontId="0" fillId="0" borderId="5" xfId="0" applyNumberFormat="1" applyBorder="1" applyAlignment="1">
      <alignment vertical="center" shrinkToFit="1"/>
    </xf>
    <xf numFmtId="182" fontId="0" fillId="0" borderId="5" xfId="0" applyNumberFormat="1" applyBorder="1" applyAlignment="1">
      <alignment vertical="center" shrinkToFit="1"/>
    </xf>
    <xf numFmtId="0" fontId="0" fillId="0" borderId="29" xfId="0" applyBorder="1">
      <alignment vertical="center"/>
    </xf>
    <xf numFmtId="0" fontId="0" fillId="0" borderId="28" xfId="0" applyBorder="1" applyAlignment="1">
      <alignment horizontal="center" vertical="center"/>
    </xf>
    <xf numFmtId="0" fontId="0" fillId="0" borderId="0" xfId="0" applyAlignment="1">
      <alignment wrapText="1"/>
    </xf>
    <xf numFmtId="0" fontId="0" fillId="0" borderId="42" xfId="0" applyBorder="1" applyAlignment="1">
      <alignment horizontal="center" vertical="center"/>
    </xf>
    <xf numFmtId="0" fontId="0" fillId="0" borderId="31" xfId="0" applyBorder="1" applyAlignment="1">
      <alignment vertical="center" wrapText="1"/>
    </xf>
    <xf numFmtId="0" fontId="0" fillId="0" borderId="21" xfId="0" applyBorder="1">
      <alignment vertical="center"/>
    </xf>
    <xf numFmtId="0" fontId="0" fillId="0" borderId="6" xfId="0" applyBorder="1">
      <alignment vertical="center"/>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25" xfId="0" applyBorder="1" applyAlignment="1">
      <alignment horizontal="center" vertical="center" wrapText="1"/>
    </xf>
    <xf numFmtId="0" fontId="0" fillId="0" borderId="5"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2" xfId="0" applyBorder="1" applyAlignment="1">
      <alignment horizontal="center" vertical="center" wrapText="1"/>
    </xf>
    <xf numFmtId="176" fontId="0" fillId="2" borderId="4" xfId="0" applyNumberFormat="1" applyFill="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0" fillId="0" borderId="26" xfId="0" applyBorder="1" applyProtection="1">
      <alignment vertical="center"/>
      <protection locked="0"/>
    </xf>
    <xf numFmtId="0" fontId="0" fillId="0" borderId="26" xfId="0" applyBorder="1" applyAlignment="1" applyProtection="1">
      <alignment vertical="center" wrapText="1"/>
      <protection locked="0"/>
    </xf>
    <xf numFmtId="0" fontId="0" fillId="0" borderId="26"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46" xfId="0" applyBorder="1" applyAlignment="1" applyProtection="1">
      <alignment horizontal="center"/>
      <protection locked="0"/>
    </xf>
    <xf numFmtId="0" fontId="0" fillId="0" borderId="0" xfId="0" applyAlignment="1" applyProtection="1">
      <alignment horizontal="center"/>
      <protection locked="0"/>
    </xf>
    <xf numFmtId="0" fontId="0" fillId="2" borderId="0" xfId="0" applyFill="1" applyAlignment="1">
      <alignment horizontal="center" vertical="center" wrapText="1"/>
    </xf>
    <xf numFmtId="0" fontId="0" fillId="0" borderId="0" xfId="0" applyAlignment="1">
      <alignment horizontal="left" vertical="center" wrapText="1"/>
    </xf>
    <xf numFmtId="177" fontId="0" fillId="0" borderId="0" xfId="0" applyNumberFormat="1" applyAlignment="1">
      <alignment horizontal="center" vertical="center" wrapText="1"/>
    </xf>
    <xf numFmtId="0" fontId="0" fillId="0" borderId="39" xfId="0" applyBorder="1" applyAlignment="1">
      <alignment horizontal="center" vertical="center" wrapText="1"/>
    </xf>
    <xf numFmtId="0" fontId="0" fillId="0" borderId="40" xfId="0" applyBorder="1" applyAlignment="1">
      <alignment horizontal="center" vertical="center" wrapText="1"/>
    </xf>
    <xf numFmtId="0" fontId="0" fillId="0" borderId="7" xfId="0" applyBorder="1" applyAlignment="1">
      <alignment horizontal="center" vertical="center" wrapText="1"/>
    </xf>
    <xf numFmtId="178" fontId="0" fillId="2" borderId="0" xfId="0" applyNumberFormat="1" applyFill="1" applyAlignment="1">
      <alignment horizontal="center" vertical="center" wrapText="1"/>
    </xf>
    <xf numFmtId="0" fontId="0" fillId="0" borderId="38" xfId="0" applyBorder="1" applyAlignment="1">
      <alignment horizontal="center" vertical="center" wrapText="1"/>
    </xf>
    <xf numFmtId="0" fontId="8" fillId="0" borderId="37" xfId="0" applyFont="1" applyBorder="1" applyAlignment="1">
      <alignment horizontal="center" vertical="center" wrapText="1"/>
    </xf>
    <xf numFmtId="0" fontId="8" fillId="0" borderId="7" xfId="0" applyFont="1" applyBorder="1" applyAlignment="1">
      <alignment horizontal="center" vertical="center" wrapText="1"/>
    </xf>
    <xf numFmtId="178" fontId="11" fillId="0" borderId="0" xfId="0" applyNumberFormat="1" applyFont="1" applyAlignment="1">
      <alignment horizontal="center" vertical="center" wrapText="1"/>
    </xf>
    <xf numFmtId="0" fontId="11" fillId="0" borderId="0" xfId="0" applyFont="1" applyAlignment="1">
      <alignment horizontal="center" vertical="center" wrapText="1"/>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8" xfId="0"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35"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14" xfId="0" applyBorder="1" applyAlignment="1">
      <alignment horizontal="center" vertical="center"/>
    </xf>
    <xf numFmtId="0" fontId="0" fillId="0" borderId="17" xfId="0" applyBorder="1" applyAlignment="1">
      <alignment horizontal="center" vertical="center"/>
    </xf>
    <xf numFmtId="0" fontId="0" fillId="0" borderId="35" xfId="0" applyBorder="1" applyAlignment="1">
      <alignment horizontal="center" vertical="center"/>
    </xf>
    <xf numFmtId="0" fontId="0" fillId="0" borderId="0" xfId="0"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25" xfId="0" applyBorder="1" applyAlignment="1">
      <alignment horizontal="center" vertical="center" wrapText="1"/>
    </xf>
    <xf numFmtId="0" fontId="0" fillId="0" borderId="5" xfId="0" applyBorder="1" applyAlignment="1">
      <alignment horizontal="center" vertical="center" wrapText="1"/>
    </xf>
    <xf numFmtId="0" fontId="0" fillId="0" borderId="40" xfId="0" applyBorder="1" applyAlignment="1">
      <alignment horizontal="center" vertical="center"/>
    </xf>
    <xf numFmtId="0" fontId="8" fillId="0" borderId="25" xfId="0" applyFont="1" applyBorder="1" applyAlignment="1">
      <alignment horizontal="center" vertical="center" wrapText="1"/>
    </xf>
    <xf numFmtId="0" fontId="8" fillId="0" borderId="5" xfId="0" applyFont="1" applyBorder="1" applyAlignment="1">
      <alignment horizontal="center" vertical="center" wrapText="1"/>
    </xf>
    <xf numFmtId="14" fontId="0" fillId="0" borderId="39" xfId="0" applyNumberFormat="1" applyBorder="1" applyAlignment="1" applyProtection="1">
      <alignment horizontal="left" vertical="center"/>
      <protection locked="0"/>
    </xf>
    <xf numFmtId="0" fontId="0" fillId="0" borderId="40" xfId="0" applyBorder="1" applyAlignment="1" applyProtection="1">
      <alignment horizontal="left" vertical="center"/>
      <protection locked="0"/>
    </xf>
    <xf numFmtId="0" fontId="0" fillId="0" borderId="30" xfId="0" applyBorder="1" applyAlignment="1" applyProtection="1">
      <alignment horizontal="left"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13" fillId="0" borderId="18"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0" fillId="0" borderId="48" xfId="0" applyBorder="1" applyAlignment="1">
      <alignment horizontal="center" vertical="center" wrapText="1"/>
    </xf>
    <xf numFmtId="0" fontId="0" fillId="0" borderId="12" xfId="0" applyBorder="1" applyAlignment="1">
      <alignment horizontal="center" vertical="center" wrapText="1"/>
    </xf>
    <xf numFmtId="0" fontId="9" fillId="0" borderId="4" xfId="0" applyFont="1" applyBorder="1" applyAlignment="1">
      <alignment horizontal="center" vertical="center" wrapText="1"/>
    </xf>
    <xf numFmtId="0" fontId="9" fillId="0" borderId="4" xfId="0" applyFont="1" applyBorder="1" applyAlignment="1">
      <alignment vertical="center" wrapText="1"/>
    </xf>
    <xf numFmtId="176" fontId="6" fillId="0" borderId="13" xfId="0" applyNumberFormat="1" applyFont="1" applyBorder="1" applyAlignment="1">
      <alignment horizontal="center" vertical="center"/>
    </xf>
    <xf numFmtId="176" fontId="6" fillId="0" borderId="14" xfId="0" applyNumberFormat="1" applyFont="1" applyBorder="1" applyAlignment="1">
      <alignment horizontal="center" vertical="center"/>
    </xf>
    <xf numFmtId="0" fontId="0" fillId="0" borderId="0" xfId="0" applyAlignment="1">
      <alignment horizontal="center"/>
    </xf>
    <xf numFmtId="0" fontId="0" fillId="0" borderId="44" xfId="0" applyBorder="1" applyAlignment="1">
      <alignment horizontal="center" vertical="center" wrapText="1"/>
    </xf>
    <xf numFmtId="0" fontId="0" fillId="0" borderId="45" xfId="0" applyBorder="1" applyAlignment="1">
      <alignment horizontal="center" vertical="center" wrapText="1"/>
    </xf>
    <xf numFmtId="0" fontId="0" fillId="0" borderId="33" xfId="0" applyBorder="1" applyAlignment="1">
      <alignment horizontal="center" vertical="center"/>
    </xf>
    <xf numFmtId="0" fontId="0" fillId="0" borderId="30" xfId="0"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4" fillId="0" borderId="0" xfId="0" applyFont="1" applyAlignment="1">
      <alignment horizontal="center" vertical="top"/>
    </xf>
    <xf numFmtId="0" fontId="0" fillId="0" borderId="39"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center" vertical="center" textRotation="255"/>
    </xf>
    <xf numFmtId="0" fontId="0" fillId="0" borderId="4" xfId="0" applyBorder="1" applyAlignment="1">
      <alignment horizontal="center" vertical="center" wrapText="1"/>
    </xf>
    <xf numFmtId="0" fontId="0" fillId="0" borderId="4" xfId="0" applyBorder="1" applyAlignment="1">
      <alignment horizontal="center"/>
    </xf>
    <xf numFmtId="0" fontId="0" fillId="0" borderId="8" xfId="0"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0" fillId="0" borderId="10" xfId="0" applyBorder="1" applyAlignment="1" applyProtection="1">
      <alignment horizontal="left" vertical="center"/>
      <protection locked="0"/>
    </xf>
    <xf numFmtId="14" fontId="0" fillId="0" borderId="9" xfId="0" applyNumberFormat="1" applyBorder="1" applyAlignment="1" applyProtection="1">
      <alignment horizontal="left" vertical="center"/>
      <protection locked="0"/>
    </xf>
    <xf numFmtId="0" fontId="0" fillId="0" borderId="1" xfId="0" applyBorder="1" applyAlignment="1">
      <alignment horizontal="center" vertical="center" wrapText="1"/>
    </xf>
    <xf numFmtId="0" fontId="12" fillId="0" borderId="1" xfId="0" applyFont="1" applyBorder="1" applyAlignment="1">
      <alignment vertical="center" wrapText="1"/>
    </xf>
    <xf numFmtId="0" fontId="12" fillId="0" borderId="2" xfId="0" applyFont="1" applyBorder="1" applyAlignment="1">
      <alignment vertical="center" wrapText="1"/>
    </xf>
    <xf numFmtId="0" fontId="12" fillId="0" borderId="3" xfId="0" applyFont="1" applyBorder="1" applyAlignment="1">
      <alignment vertical="center" wrapText="1"/>
    </xf>
    <xf numFmtId="0" fontId="0" fillId="0" borderId="41"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37" xfId="0" applyBorder="1" applyAlignment="1">
      <alignment horizontal="center" vertical="center" shrinkToFit="1"/>
    </xf>
    <xf numFmtId="0" fontId="0" fillId="0" borderId="5" xfId="0" applyBorder="1" applyAlignment="1">
      <alignment horizontal="center" vertical="center" shrinkToFit="1"/>
    </xf>
    <xf numFmtId="0" fontId="0" fillId="0" borderId="24" xfId="0" applyBorder="1" applyAlignment="1">
      <alignment horizontal="center" vertical="center" wrapText="1"/>
    </xf>
    <xf numFmtId="0" fontId="0" fillId="0" borderId="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179" fontId="13" fillId="0" borderId="9" xfId="0" applyNumberFormat="1" applyFont="1" applyBorder="1" applyAlignment="1">
      <alignment horizontal="center" vertical="center" wrapText="1"/>
    </xf>
    <xf numFmtId="179" fontId="13" fillId="0" borderId="10" xfId="0" applyNumberFormat="1" applyFont="1" applyBorder="1" applyAlignment="1">
      <alignment horizontal="center" vertical="center" wrapText="1"/>
    </xf>
    <xf numFmtId="0" fontId="15" fillId="0" borderId="29" xfId="0" applyFont="1" applyBorder="1" applyAlignment="1">
      <alignment horizontal="center" vertical="center"/>
    </xf>
    <xf numFmtId="0" fontId="0" fillId="5" borderId="1" xfId="0" applyFill="1" applyBorder="1" applyAlignment="1">
      <alignment vertical="center" wrapText="1"/>
    </xf>
    <xf numFmtId="0" fontId="0" fillId="5" borderId="2" xfId="0" applyFill="1" applyBorder="1" applyAlignment="1">
      <alignment vertical="center" wrapText="1"/>
    </xf>
    <xf numFmtId="0" fontId="0" fillId="5" borderId="3" xfId="0" applyFill="1" applyBorder="1" applyAlignment="1">
      <alignment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9" fontId="0" fillId="0" borderId="37" xfId="3" applyNumberFormat="1" applyFont="1" applyFill="1" applyBorder="1" applyAlignment="1" applyProtection="1">
      <alignment horizontal="center" vertical="center" shrinkToFit="1"/>
      <protection locked="0"/>
    </xf>
    <xf numFmtId="9" fontId="0" fillId="0" borderId="38" xfId="3" applyNumberFormat="1" applyFont="1" applyFill="1" applyBorder="1" applyAlignment="1" applyProtection="1">
      <alignment horizontal="center" vertical="center" shrinkToFit="1"/>
      <protection locked="0"/>
    </xf>
    <xf numFmtId="0" fontId="0" fillId="0" borderId="5" xfId="0" applyBorder="1" applyAlignment="1">
      <alignment horizontal="center" vertical="center" textRotation="255" shrinkToFit="1"/>
    </xf>
    <xf numFmtId="9" fontId="0" fillId="0" borderId="5" xfId="3" applyNumberFormat="1" applyFont="1" applyFill="1" applyBorder="1" applyAlignment="1" applyProtection="1">
      <alignment horizontal="center" vertical="center" shrinkToFit="1"/>
      <protection locked="0"/>
    </xf>
    <xf numFmtId="9" fontId="0" fillId="0" borderId="26" xfId="3" applyNumberFormat="1" applyFont="1" applyFill="1" applyBorder="1" applyAlignment="1" applyProtection="1">
      <alignment horizontal="center" vertical="center" shrinkToFit="1"/>
      <protection locked="0"/>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3" xfId="0" applyBorder="1" applyAlignment="1" applyProtection="1">
      <alignment horizontal="center" vertical="center"/>
      <protection locked="0"/>
    </xf>
    <xf numFmtId="0" fontId="0" fillId="0" borderId="5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9" fontId="0" fillId="0" borderId="23" xfId="3" applyNumberFormat="1" applyFont="1" applyFill="1" applyBorder="1" applyAlignment="1" applyProtection="1">
      <alignment horizontal="center" vertical="center" shrinkToFit="1"/>
      <protection locked="0"/>
    </xf>
    <xf numFmtId="9" fontId="0" fillId="0" borderId="24" xfId="3" applyNumberFormat="1" applyFont="1" applyFill="1" applyBorder="1" applyAlignment="1" applyProtection="1">
      <alignment horizontal="center" vertical="center" shrinkToFit="1"/>
      <protection locked="0"/>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0" xfId="0" applyAlignment="1">
      <alignment horizontal="center" vertical="center" wrapText="1"/>
    </xf>
    <xf numFmtId="0" fontId="18" fillId="0" borderId="0" xfId="0" applyFont="1" applyAlignment="1">
      <alignment horizontal="center" vertical="top" shrinkToFit="1"/>
    </xf>
    <xf numFmtId="6" fontId="9" fillId="0" borderId="1" xfId="3" applyFont="1" applyBorder="1" applyAlignment="1" applyProtection="1">
      <alignment horizontal="center" vertical="center" shrinkToFit="1"/>
    </xf>
    <xf numFmtId="6" fontId="9" fillId="0" borderId="2" xfId="3" applyFont="1" applyBorder="1" applyAlignment="1" applyProtection="1">
      <alignment horizontal="center" vertical="center" shrinkToFit="1"/>
    </xf>
    <xf numFmtId="9" fontId="9" fillId="0" borderId="1" xfId="3" applyNumberFormat="1" applyFont="1" applyBorder="1" applyAlignment="1" applyProtection="1">
      <alignment horizontal="center" vertical="center" shrinkToFit="1"/>
    </xf>
    <xf numFmtId="9" fontId="9" fillId="0" borderId="2" xfId="3" applyNumberFormat="1" applyFont="1" applyBorder="1" applyAlignment="1" applyProtection="1">
      <alignment horizontal="center" vertical="center" shrinkToFit="1"/>
    </xf>
    <xf numFmtId="0" fontId="9" fillId="0" borderId="1" xfId="3" applyNumberFormat="1" applyFont="1" applyBorder="1" applyAlignment="1" applyProtection="1">
      <alignment horizontal="center" vertical="center" shrinkToFit="1"/>
    </xf>
    <xf numFmtId="0" fontId="9" fillId="0" borderId="2" xfId="3" applyNumberFormat="1" applyFont="1" applyBorder="1" applyAlignment="1" applyProtection="1">
      <alignment horizontal="center" vertical="center" shrinkToFit="1"/>
    </xf>
    <xf numFmtId="6" fontId="9" fillId="0" borderId="1" xfId="3" applyFont="1" applyBorder="1" applyAlignment="1" applyProtection="1">
      <alignment vertical="center"/>
    </xf>
    <xf numFmtId="6" fontId="9" fillId="0" borderId="2" xfId="3" applyFont="1" applyBorder="1" applyAlignment="1" applyProtection="1">
      <alignment vertical="center"/>
    </xf>
    <xf numFmtId="0" fontId="9" fillId="0" borderId="2" xfId="0" applyFont="1" applyBorder="1" applyAlignment="1">
      <alignment horizontal="center" vertical="center" shrinkToFit="1"/>
    </xf>
    <xf numFmtId="0" fontId="9" fillId="0" borderId="2" xfId="0" applyFont="1" applyBorder="1" applyAlignment="1">
      <alignment vertical="center" shrinkToFit="1"/>
    </xf>
    <xf numFmtId="0" fontId="9" fillId="0" borderId="3" xfId="0" applyFont="1" applyBorder="1" applyAlignment="1">
      <alignment vertical="center" shrinkToFit="1"/>
    </xf>
    <xf numFmtId="6" fontId="9" fillId="0" borderId="1" xfId="3" applyFont="1" applyBorder="1" applyAlignment="1" applyProtection="1">
      <alignment vertical="center" shrinkToFit="1"/>
    </xf>
    <xf numFmtId="6" fontId="9" fillId="0" borderId="2" xfId="3" applyFont="1" applyBorder="1" applyAlignment="1" applyProtection="1">
      <alignment vertical="center" shrinkToFit="1"/>
    </xf>
    <xf numFmtId="6" fontId="9" fillId="0" borderId="3" xfId="3" applyFont="1" applyBorder="1" applyAlignment="1" applyProtection="1">
      <alignment vertical="center" shrinkToFit="1"/>
    </xf>
    <xf numFmtId="0" fontId="9" fillId="5" borderId="1" xfId="0" applyFont="1" applyFill="1" applyBorder="1" applyAlignment="1">
      <alignment horizontal="center" vertical="center" shrinkToFit="1"/>
    </xf>
    <xf numFmtId="0" fontId="9" fillId="5" borderId="2" xfId="0" applyFont="1" applyFill="1" applyBorder="1" applyAlignment="1">
      <alignment horizontal="center" vertical="center" shrinkToFit="1"/>
    </xf>
    <xf numFmtId="0" fontId="9" fillId="5" borderId="3" xfId="0" applyFont="1" applyFill="1" applyBorder="1" applyAlignment="1">
      <alignment horizontal="center" vertical="center" shrinkToFit="1"/>
    </xf>
    <xf numFmtId="0" fontId="9" fillId="0" borderId="5" xfId="0" applyFont="1" applyBorder="1" applyAlignment="1">
      <alignment horizontal="center" vertical="center" textRotation="255" shrinkToFit="1"/>
    </xf>
    <xf numFmtId="0" fontId="9" fillId="0" borderId="5" xfId="0" applyFont="1" applyBorder="1" applyAlignment="1">
      <alignment horizontal="center" vertical="center"/>
    </xf>
    <xf numFmtId="0" fontId="9" fillId="0" borderId="1" xfId="0" applyFont="1" applyBorder="1" applyAlignment="1">
      <alignment horizontal="center" vertical="center"/>
    </xf>
    <xf numFmtId="14" fontId="9" fillId="0" borderId="0" xfId="0" applyNumberFormat="1" applyFont="1" applyAlignment="1">
      <alignment horizontal="center" vertical="center"/>
    </xf>
    <xf numFmtId="14" fontId="9" fillId="0" borderId="0" xfId="0" applyNumberFormat="1" applyFont="1" applyAlignment="1">
      <alignment horizontal="center" vertical="center" shrinkToFit="1"/>
    </xf>
    <xf numFmtId="9" fontId="9" fillId="0" borderId="0" xfId="0" applyNumberFormat="1" applyFont="1" applyAlignment="1">
      <alignment horizontal="center" vertical="center"/>
    </xf>
    <xf numFmtId="9" fontId="9" fillId="0" borderId="0" xfId="0" applyNumberFormat="1" applyFont="1" applyAlignment="1">
      <alignment horizontal="center" vertical="center" shrinkToFit="1"/>
    </xf>
    <xf numFmtId="0" fontId="9" fillId="0" borderId="1" xfId="0" applyFont="1" applyBorder="1" applyAlignment="1">
      <alignment horizontal="center" vertical="center" shrinkToFit="1"/>
    </xf>
    <xf numFmtId="0" fontId="9" fillId="0" borderId="43" xfId="0" applyFont="1" applyBorder="1" applyAlignment="1">
      <alignment horizontal="center" vertical="center"/>
    </xf>
    <xf numFmtId="0" fontId="9" fillId="0" borderId="2" xfId="0" applyFont="1" applyBorder="1" applyAlignment="1">
      <alignment horizontal="center" vertical="center"/>
    </xf>
    <xf numFmtId="0" fontId="9" fillId="0" borderId="5" xfId="0" applyFont="1" applyBorder="1" applyAlignment="1" applyProtection="1">
      <alignment horizontal="center" vertical="center" shrinkToFit="1"/>
      <protection locked="0"/>
    </xf>
    <xf numFmtId="0" fontId="9" fillId="0" borderId="3" xfId="0" applyFont="1" applyBorder="1" applyAlignment="1">
      <alignment horizontal="center" vertical="center"/>
    </xf>
    <xf numFmtId="0" fontId="9" fillId="0" borderId="1" xfId="0" applyFont="1" applyBorder="1">
      <alignment vertical="center"/>
    </xf>
    <xf numFmtId="0" fontId="9" fillId="0" borderId="2" xfId="0" applyFont="1" applyBorder="1">
      <alignment vertical="center"/>
    </xf>
    <xf numFmtId="6" fontId="9" fillId="0" borderId="1" xfId="3" applyFont="1" applyBorder="1" applyAlignment="1" applyProtection="1">
      <alignment horizontal="right" vertical="center" shrinkToFit="1"/>
      <protection locked="0"/>
    </xf>
    <xf numFmtId="6" fontId="9" fillId="0" borderId="2" xfId="3" applyFont="1" applyBorder="1" applyAlignment="1" applyProtection="1">
      <alignment horizontal="right" vertical="center" shrinkToFit="1"/>
      <protection locked="0"/>
    </xf>
    <xf numFmtId="6" fontId="9" fillId="0" borderId="3" xfId="3" applyFont="1" applyBorder="1" applyAlignment="1" applyProtection="1">
      <alignment horizontal="right" vertical="center" shrinkToFit="1"/>
      <protection locked="0"/>
    </xf>
    <xf numFmtId="0" fontId="9" fillId="5" borderId="1" xfId="0" applyFont="1" applyFill="1" applyBorder="1" applyAlignment="1">
      <alignment horizontal="center" vertical="center"/>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14" fontId="9" fillId="0" borderId="1" xfId="0" applyNumberFormat="1"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14" fontId="9" fillId="0" borderId="21" xfId="0" applyNumberFormat="1" applyFont="1" applyBorder="1" applyAlignment="1" applyProtection="1">
      <alignment horizontal="center" vertical="center"/>
      <protection locked="0"/>
    </xf>
    <xf numFmtId="0" fontId="9" fillId="0" borderId="21" xfId="0" applyFont="1" applyBorder="1" applyAlignment="1" applyProtection="1">
      <alignment horizontal="center" vertical="center"/>
      <protection locked="0"/>
    </xf>
    <xf numFmtId="0" fontId="9" fillId="0" borderId="50" xfId="0" applyFont="1" applyBorder="1" applyAlignment="1" applyProtection="1">
      <alignment horizontal="center" vertical="center"/>
      <protection locked="0"/>
    </xf>
    <xf numFmtId="0" fontId="17" fillId="0" borderId="0" xfId="0" applyFont="1">
      <alignment vertical="center"/>
    </xf>
    <xf numFmtId="6" fontId="16" fillId="0" borderId="14" xfId="0" applyNumberFormat="1" applyFont="1" applyBorder="1" applyAlignment="1">
      <alignment horizontal="center" vertical="center"/>
    </xf>
    <xf numFmtId="6" fontId="16" fillId="0" borderId="17" xfId="0" applyNumberFormat="1" applyFont="1" applyBorder="1" applyAlignment="1">
      <alignment horizontal="center" vertical="center"/>
    </xf>
    <xf numFmtId="6" fontId="16" fillId="0" borderId="18" xfId="0" applyNumberFormat="1" applyFont="1" applyBorder="1" applyAlignment="1">
      <alignment horizontal="center" vertical="center"/>
    </xf>
    <xf numFmtId="6" fontId="16" fillId="0" borderId="15" xfId="0" applyNumberFormat="1" applyFont="1" applyBorder="1" applyAlignment="1">
      <alignment horizontal="center" vertical="center"/>
    </xf>
    <xf numFmtId="6" fontId="16" fillId="0" borderId="16" xfId="0" applyNumberFormat="1" applyFont="1" applyBorder="1" applyAlignment="1">
      <alignment horizontal="center" vertical="center"/>
    </xf>
    <xf numFmtId="6" fontId="16" fillId="0" borderId="19" xfId="0" applyNumberFormat="1" applyFont="1" applyBorder="1" applyAlignment="1">
      <alignment horizontal="center" vertical="center"/>
    </xf>
    <xf numFmtId="0" fontId="9" fillId="0" borderId="0" xfId="0" applyFont="1" applyAlignment="1">
      <alignment horizontal="right" vertical="center" shrinkToFit="1"/>
    </xf>
    <xf numFmtId="0" fontId="9" fillId="0" borderId="1" xfId="0" applyFont="1" applyBorder="1" applyAlignment="1">
      <alignment horizontal="center" vertical="center" wrapText="1"/>
    </xf>
    <xf numFmtId="0" fontId="9" fillId="0" borderId="3" xfId="0" applyFont="1" applyBorder="1" applyAlignment="1">
      <alignment horizontal="center" vertical="center" shrinkToFit="1"/>
    </xf>
    <xf numFmtId="14" fontId="9" fillId="0" borderId="21" xfId="0" applyNumberFormat="1" applyFont="1" applyBorder="1" applyAlignment="1">
      <alignment horizontal="center" vertical="center" shrinkToFit="1"/>
    </xf>
    <xf numFmtId="6" fontId="9" fillId="0" borderId="0" xfId="3" applyFont="1" applyAlignment="1">
      <alignment horizontal="center" vertical="center"/>
    </xf>
    <xf numFmtId="14" fontId="9" fillId="0" borderId="21" xfId="0" applyNumberFormat="1" applyFont="1" applyBorder="1" applyAlignment="1" applyProtection="1">
      <alignment horizontal="center" vertical="center" shrinkToFit="1"/>
      <protection locked="0"/>
    </xf>
    <xf numFmtId="0" fontId="8" fillId="0" borderId="27" xfId="0" applyFont="1" applyBorder="1" applyAlignment="1">
      <alignment vertical="top" wrapText="1" shrinkToFit="1"/>
    </xf>
    <xf numFmtId="0" fontId="8" fillId="0" borderId="20" xfId="0" applyFont="1" applyBorder="1" applyAlignment="1">
      <alignment vertical="top" wrapText="1" shrinkToFit="1"/>
    </xf>
    <xf numFmtId="0" fontId="8" fillId="0" borderId="28" xfId="0" applyFont="1" applyBorder="1" applyAlignment="1">
      <alignment vertical="top" wrapText="1" shrinkToFit="1"/>
    </xf>
    <xf numFmtId="0" fontId="8" fillId="0" borderId="32" xfId="0" applyFont="1" applyBorder="1" applyAlignment="1">
      <alignment vertical="top" wrapText="1" shrinkToFit="1"/>
    </xf>
    <xf numFmtId="0" fontId="8" fillId="0" borderId="0" xfId="0" applyFont="1" applyAlignment="1">
      <alignment vertical="top" wrapText="1" shrinkToFit="1"/>
    </xf>
    <xf numFmtId="0" fontId="8" fillId="0" borderId="29" xfId="0" applyFont="1" applyBorder="1" applyAlignment="1">
      <alignment vertical="top" wrapText="1" shrinkToFit="1"/>
    </xf>
    <xf numFmtId="0" fontId="8" fillId="0" borderId="31" xfId="0" applyFont="1" applyBorder="1" applyAlignment="1">
      <alignment vertical="top" wrapText="1" shrinkToFit="1"/>
    </xf>
    <xf numFmtId="0" fontId="8" fillId="0" borderId="21" xfId="0" applyFont="1" applyBorder="1" applyAlignment="1">
      <alignment vertical="top" wrapText="1" shrinkToFit="1"/>
    </xf>
    <xf numFmtId="0" fontId="8" fillId="0" borderId="6" xfId="0" applyFont="1" applyBorder="1" applyAlignment="1">
      <alignment vertical="top" wrapText="1" shrinkToFit="1"/>
    </xf>
    <xf numFmtId="6" fontId="9" fillId="0" borderId="1" xfId="3" applyFont="1" applyBorder="1" applyAlignment="1" applyProtection="1">
      <alignment horizontal="right" vertical="center" shrinkToFit="1"/>
    </xf>
    <xf numFmtId="6" fontId="9" fillId="0" borderId="2" xfId="3" applyFont="1" applyBorder="1" applyAlignment="1" applyProtection="1">
      <alignment horizontal="right" vertical="center" shrinkToFit="1"/>
    </xf>
    <xf numFmtId="6" fontId="9" fillId="0" borderId="3" xfId="3" applyFont="1" applyBorder="1" applyAlignment="1" applyProtection="1">
      <alignment horizontal="right" vertical="center" shrinkToFit="1"/>
    </xf>
    <xf numFmtId="0" fontId="9" fillId="0" borderId="0" xfId="0" applyFont="1" applyAlignment="1" applyProtection="1">
      <alignment horizontal="center" vertical="center"/>
      <protection locked="0"/>
    </xf>
    <xf numFmtId="0" fontId="9" fillId="0" borderId="1" xfId="0" applyFont="1" applyBorder="1" applyAlignment="1">
      <alignment horizontal="left" vertical="center"/>
    </xf>
    <xf numFmtId="0" fontId="9" fillId="0" borderId="2" xfId="0" applyFont="1" applyBorder="1" applyAlignment="1">
      <alignment horizontal="left" vertical="center"/>
    </xf>
    <xf numFmtId="6" fontId="9" fillId="0" borderId="3" xfId="3" applyFont="1" applyBorder="1" applyAlignment="1" applyProtection="1">
      <alignment horizontal="center" vertical="center" shrinkToFit="1"/>
    </xf>
    <xf numFmtId="0" fontId="9" fillId="0" borderId="3" xfId="3" applyNumberFormat="1" applyFont="1" applyBorder="1" applyAlignment="1" applyProtection="1">
      <alignment horizontal="center" vertical="center" shrinkToFit="1"/>
    </xf>
    <xf numFmtId="9" fontId="9" fillId="0" borderId="3" xfId="3" applyNumberFormat="1" applyFont="1" applyBorder="1" applyAlignment="1" applyProtection="1">
      <alignment horizontal="center" vertical="center" shrinkToFit="1"/>
    </xf>
    <xf numFmtId="6" fontId="7" fillId="0" borderId="8" xfId="0" applyNumberFormat="1" applyFont="1" applyBorder="1" applyAlignment="1">
      <alignment horizontal="center" vertical="center"/>
    </xf>
    <xf numFmtId="6" fontId="7" fillId="0" borderId="9" xfId="0" applyNumberFormat="1" applyFont="1" applyBorder="1" applyAlignment="1">
      <alignment horizontal="center" vertical="center"/>
    </xf>
    <xf numFmtId="6" fontId="7" fillId="0" borderId="10" xfId="0" applyNumberFormat="1" applyFont="1" applyBorder="1" applyAlignment="1">
      <alignment horizontal="center" vertical="center"/>
    </xf>
    <xf numFmtId="0" fontId="9" fillId="0" borderId="0" xfId="0" applyFont="1" applyAlignment="1">
      <alignment horizontal="center" vertical="center" shrinkToFit="1"/>
    </xf>
    <xf numFmtId="6" fontId="8" fillId="0" borderId="0" xfId="3" applyFont="1" applyBorder="1" applyAlignment="1">
      <alignment horizontal="center" vertical="center"/>
    </xf>
    <xf numFmtId="6" fontId="8" fillId="0" borderId="1" xfId="3" applyFont="1" applyBorder="1" applyAlignment="1" applyProtection="1">
      <alignment horizontal="center" vertical="center" shrinkToFit="1"/>
    </xf>
    <xf numFmtId="6" fontId="8" fillId="0" borderId="2" xfId="3" applyFont="1" applyBorder="1" applyAlignment="1" applyProtection="1">
      <alignment horizontal="center" vertical="center" shrinkToFit="1"/>
    </xf>
    <xf numFmtId="6" fontId="8" fillId="0" borderId="3" xfId="3" applyFont="1" applyBorder="1" applyAlignment="1" applyProtection="1">
      <alignment horizontal="center" vertical="center" shrinkToFit="1"/>
    </xf>
    <xf numFmtId="6" fontId="8" fillId="6" borderId="1" xfId="3" applyFont="1" applyFill="1" applyBorder="1" applyAlignment="1" applyProtection="1">
      <alignment horizontal="center" vertical="center" shrinkToFit="1"/>
    </xf>
    <xf numFmtId="6" fontId="8" fillId="6" borderId="2" xfId="3" applyFont="1" applyFill="1" applyBorder="1" applyAlignment="1" applyProtection="1">
      <alignment horizontal="center" vertical="center" shrinkToFit="1"/>
    </xf>
    <xf numFmtId="6" fontId="8" fillId="6" borderId="3" xfId="3" applyFont="1" applyFill="1" applyBorder="1" applyAlignment="1" applyProtection="1">
      <alignment horizontal="center" vertical="center" shrinkToFit="1"/>
    </xf>
    <xf numFmtId="6" fontId="8" fillId="0" borderId="1" xfId="3" applyFont="1" applyFill="1" applyBorder="1" applyAlignment="1">
      <alignment horizontal="right" vertical="center"/>
    </xf>
    <xf numFmtId="6" fontId="8" fillId="0" borderId="2" xfId="3" applyFont="1" applyFill="1" applyBorder="1" applyAlignment="1">
      <alignment horizontal="right" vertical="center"/>
    </xf>
    <xf numFmtId="6" fontId="8" fillId="0" borderId="3" xfId="3" applyFont="1" applyFill="1" applyBorder="1" applyAlignment="1">
      <alignment horizontal="right" vertical="center"/>
    </xf>
    <xf numFmtId="0" fontId="8" fillId="6" borderId="2" xfId="0" applyFont="1" applyFill="1" applyBorder="1" applyAlignment="1">
      <alignment vertical="center" shrinkToFit="1"/>
    </xf>
    <xf numFmtId="0" fontId="8" fillId="6" borderId="3" xfId="0" applyFont="1" applyFill="1" applyBorder="1" applyAlignment="1">
      <alignment vertical="center" shrinkToFit="1"/>
    </xf>
    <xf numFmtId="0" fontId="8" fillId="0" borderId="2" xfId="0" applyFont="1" applyBorder="1" applyAlignment="1">
      <alignment vertical="center" shrinkToFit="1"/>
    </xf>
    <xf numFmtId="0" fontId="8" fillId="0" borderId="3" xfId="0" applyFont="1" applyBorder="1" applyAlignment="1">
      <alignment vertical="center" shrinkToFit="1"/>
    </xf>
    <xf numFmtId="9" fontId="8" fillId="0" borderId="1" xfId="3" applyNumberFormat="1" applyFont="1" applyBorder="1" applyAlignment="1" applyProtection="1">
      <alignment horizontal="center" vertical="center" shrinkToFit="1"/>
    </xf>
    <xf numFmtId="6" fontId="8" fillId="0" borderId="1" xfId="3" applyFont="1" applyBorder="1" applyAlignment="1" applyProtection="1">
      <alignment vertical="center" shrinkToFit="1"/>
    </xf>
    <xf numFmtId="6" fontId="8" fillId="0" borderId="2" xfId="3" applyFont="1" applyBorder="1" applyAlignment="1" applyProtection="1">
      <alignment vertical="center" shrinkToFit="1"/>
    </xf>
    <xf numFmtId="6" fontId="8" fillId="0" borderId="3" xfId="3" applyFont="1" applyBorder="1" applyAlignment="1" applyProtection="1">
      <alignment vertical="center" shrinkToFit="1"/>
    </xf>
    <xf numFmtId="0" fontId="8" fillId="0" borderId="5" xfId="0" applyFont="1" applyBorder="1" applyAlignment="1">
      <alignment horizontal="center" vertical="center" textRotation="255" shrinkToFit="1"/>
    </xf>
    <xf numFmtId="0" fontId="8" fillId="5" borderId="1" xfId="0" applyFont="1" applyFill="1" applyBorder="1" applyAlignment="1">
      <alignment horizontal="center" vertical="center" shrinkToFit="1"/>
    </xf>
    <xf numFmtId="0" fontId="8" fillId="5" borderId="2" xfId="0" applyFont="1" applyFill="1" applyBorder="1" applyAlignment="1">
      <alignment horizontal="center" vertical="center" shrinkToFit="1"/>
    </xf>
    <xf numFmtId="0" fontId="8" fillId="5" borderId="3" xfId="0" applyFont="1" applyFill="1" applyBorder="1" applyAlignment="1">
      <alignment horizontal="center" vertical="center" shrinkToFit="1"/>
    </xf>
    <xf numFmtId="0" fontId="8" fillId="0" borderId="2" xfId="0" applyFont="1" applyBorder="1" applyAlignment="1">
      <alignment horizontal="center" vertical="center" shrinkToFit="1"/>
    </xf>
    <xf numFmtId="0" fontId="8" fillId="0" borderId="1" xfId="0" applyFont="1" applyBorder="1">
      <alignment vertical="center"/>
    </xf>
    <xf numFmtId="0" fontId="8" fillId="0" borderId="2" xfId="0" applyFont="1" applyBorder="1">
      <alignment vertical="center"/>
    </xf>
    <xf numFmtId="0" fontId="8" fillId="0" borderId="0" xfId="0" applyFont="1" applyAlignment="1" applyProtection="1">
      <alignment horizontal="center" vertical="center"/>
      <protection locked="0"/>
    </xf>
    <xf numFmtId="14" fontId="8" fillId="0" borderId="21" xfId="0" applyNumberFormat="1" applyFont="1" applyBorder="1" applyAlignment="1" applyProtection="1">
      <alignment horizontal="center" vertical="center" shrinkToFit="1"/>
      <protection locked="0"/>
    </xf>
    <xf numFmtId="6" fontId="8" fillId="6" borderId="1" xfId="3" applyFont="1" applyFill="1" applyBorder="1" applyAlignment="1" applyProtection="1">
      <alignment vertical="center" shrinkToFit="1"/>
    </xf>
    <xf numFmtId="6" fontId="8" fillId="6" borderId="2" xfId="3" applyFont="1" applyFill="1" applyBorder="1" applyAlignment="1" applyProtection="1">
      <alignment vertical="center" shrinkToFit="1"/>
    </xf>
    <xf numFmtId="6" fontId="8" fillId="6" borderId="3" xfId="3" applyFont="1" applyFill="1" applyBorder="1" applyAlignment="1" applyProtection="1">
      <alignment vertical="center" shrinkToFit="1"/>
    </xf>
    <xf numFmtId="0" fontId="8" fillId="0" borderId="1" xfId="0" applyFont="1" applyBorder="1" applyAlignment="1">
      <alignment horizontal="left" vertical="center"/>
    </xf>
    <xf numFmtId="0" fontId="8" fillId="0" borderId="2" xfId="0" applyFont="1" applyBorder="1" applyAlignment="1">
      <alignment horizontal="left" vertical="center"/>
    </xf>
    <xf numFmtId="6" fontId="8" fillId="0" borderId="1" xfId="3" applyFont="1" applyFill="1" applyBorder="1" applyAlignment="1" applyProtection="1">
      <alignment vertical="center" shrinkToFit="1"/>
    </xf>
    <xf numFmtId="6" fontId="8" fillId="0" borderId="2" xfId="3" applyFont="1" applyFill="1" applyBorder="1" applyAlignment="1" applyProtection="1">
      <alignment vertical="center" shrinkToFit="1"/>
    </xf>
    <xf numFmtId="6" fontId="8" fillId="0" borderId="3" xfId="3" applyFont="1" applyFill="1" applyBorder="1" applyAlignment="1" applyProtection="1">
      <alignment vertical="center" shrinkToFit="1"/>
    </xf>
    <xf numFmtId="0" fontId="8" fillId="0" borderId="21" xfId="0" applyFont="1" applyBorder="1" applyAlignment="1" applyProtection="1">
      <alignment horizontal="center" vertical="center"/>
      <protection locked="0"/>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xf>
    <xf numFmtId="0" fontId="8" fillId="0" borderId="1" xfId="0" applyFont="1" applyBorder="1" applyAlignment="1">
      <alignment horizontal="center" vertical="center"/>
    </xf>
    <xf numFmtId="6" fontId="8" fillId="6" borderId="1" xfId="3" applyFont="1" applyFill="1" applyBorder="1" applyAlignment="1">
      <alignment horizontal="right" vertical="center"/>
    </xf>
    <xf numFmtId="6" fontId="8" fillId="6" borderId="2" xfId="3" applyFont="1" applyFill="1" applyBorder="1" applyAlignment="1">
      <alignment horizontal="right" vertical="center"/>
    </xf>
    <xf numFmtId="6" fontId="8" fillId="6" borderId="3" xfId="3" applyFont="1" applyFill="1" applyBorder="1" applyAlignment="1">
      <alignment horizontal="right" vertical="center"/>
    </xf>
    <xf numFmtId="14" fontId="9" fillId="0" borderId="1" xfId="0" applyNumberFormat="1" applyFont="1" applyBorder="1" applyAlignment="1">
      <alignment horizontal="center" vertical="center" shrinkToFit="1"/>
    </xf>
    <xf numFmtId="14" fontId="9" fillId="0" borderId="2" xfId="0" applyNumberFormat="1" applyFont="1" applyBorder="1" applyAlignment="1">
      <alignment horizontal="center" vertical="center" shrinkToFit="1"/>
    </xf>
    <xf numFmtId="0" fontId="9" fillId="0" borderId="5" xfId="0" applyFont="1" applyBorder="1" applyAlignment="1">
      <alignment horizontal="center" vertical="center" shrinkToFit="1"/>
    </xf>
    <xf numFmtId="0" fontId="21" fillId="0" borderId="0" xfId="0" applyFont="1" applyAlignment="1">
      <alignment horizontal="center" vertical="center" shrinkToFit="1"/>
    </xf>
    <xf numFmtId="14" fontId="9" fillId="0" borderId="2" xfId="0" applyNumberFormat="1" applyFont="1" applyBorder="1" applyAlignment="1" applyProtection="1">
      <alignment horizontal="center" vertical="center"/>
      <protection locked="0"/>
    </xf>
  </cellXfs>
  <cellStyles count="8">
    <cellStyle name="通貨" xfId="3" builtinId="7"/>
    <cellStyle name="通貨 2" xfId="2" xr:uid="{07E48A74-6BB2-4220-9A0E-7DEDBA8241D6}"/>
    <cellStyle name="通貨 2 2" xfId="4" xr:uid="{5E74C20F-7044-4A7D-88B1-65852CF47824}"/>
    <cellStyle name="通貨 2 2 2" xfId="7" xr:uid="{5E74C20F-7044-4A7D-88B1-65852CF47824}"/>
    <cellStyle name="通貨 2 3" xfId="5" xr:uid="{07E48A74-6BB2-4220-9A0E-7DEDBA8241D6}"/>
    <cellStyle name="通貨 3" xfId="6" xr:uid="{00000000-0005-0000-0000-000032000000}"/>
    <cellStyle name="標準" xfId="0" builtinId="0"/>
    <cellStyle name="標準 2" xfId="1" xr:uid="{321769E6-68C2-4275-B84D-B845ED86220D}"/>
  </cellStyles>
  <dxfs count="85">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99CCFF"/>
      <color rgb="FFFF99FF"/>
      <color rgb="FFCCECFF"/>
      <color rgb="FFFFCC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C627D-AAB5-4BCF-9A20-52ACCC4A3EA3}">
  <dimension ref="A1:AF38"/>
  <sheetViews>
    <sheetView zoomScaleNormal="100" zoomScaleSheetLayoutView="100" workbookViewId="0">
      <selection activeCell="O17" sqref="O17"/>
    </sheetView>
  </sheetViews>
  <sheetFormatPr defaultRowHeight="27.75" customHeight="1" x14ac:dyDescent="0.15"/>
  <cols>
    <col min="1" max="1" width="4.125" style="174" customWidth="1"/>
    <col min="2" max="2" width="17.625" style="4" customWidth="1"/>
    <col min="3" max="4" width="4.375" style="174" customWidth="1"/>
    <col min="5" max="5" width="17.625" style="174" customWidth="1"/>
    <col min="6" max="7" width="4.375" style="174" customWidth="1"/>
    <col min="8" max="8" width="17.625" style="174" customWidth="1"/>
    <col min="9" max="10" width="4.375" style="174" customWidth="1"/>
    <col min="11" max="11" width="17.625" style="174" customWidth="1"/>
    <col min="12" max="13" width="4.375" style="174" customWidth="1"/>
    <col min="14" max="14" width="17.625" style="174" customWidth="1"/>
    <col min="15" max="15" width="4.375" style="174" customWidth="1"/>
    <col min="16" max="16" width="3" style="130" customWidth="1"/>
    <col min="17" max="17" width="7.25" style="2" customWidth="1"/>
    <col min="18" max="20" width="7.25" customWidth="1"/>
    <col min="21" max="24" width="7.375" customWidth="1"/>
    <col min="168" max="168" width="4.25" customWidth="1"/>
    <col min="169" max="169" width="4.125" customWidth="1"/>
    <col min="170" max="170" width="17.625" customWidth="1"/>
    <col min="171" max="172" width="4.625" customWidth="1"/>
    <col min="173" max="173" width="17.625" customWidth="1"/>
    <col min="174" max="175" width="4.625" customWidth="1"/>
    <col min="176" max="176" width="17.625" customWidth="1"/>
    <col min="177" max="178" width="4.625" customWidth="1"/>
    <col min="179" max="179" width="17.625" customWidth="1"/>
    <col min="180" max="181" width="4.625" customWidth="1"/>
    <col min="182" max="182" width="17.625" customWidth="1"/>
    <col min="183" max="183" width="4.625" customWidth="1"/>
    <col min="184" max="184" width="0" hidden="1" customWidth="1"/>
    <col min="185" max="185" width="1" customWidth="1"/>
    <col min="186" max="186" width="6" customWidth="1"/>
    <col min="187" max="210" width="4.5" customWidth="1"/>
    <col min="211" max="212" width="4" customWidth="1"/>
    <col min="213" max="218" width="3.625" customWidth="1"/>
    <col min="219" max="222" width="5.875" customWidth="1"/>
    <col min="223" max="241" width="3.625" customWidth="1"/>
    <col min="424" max="424" width="4.25" customWidth="1"/>
    <col min="425" max="425" width="4.125" customWidth="1"/>
    <col min="426" max="426" width="17.625" customWidth="1"/>
    <col min="427" max="428" width="4.625" customWidth="1"/>
    <col min="429" max="429" width="17.625" customWidth="1"/>
    <col min="430" max="431" width="4.625" customWidth="1"/>
    <col min="432" max="432" width="17.625" customWidth="1"/>
    <col min="433" max="434" width="4.625" customWidth="1"/>
    <col min="435" max="435" width="17.625" customWidth="1"/>
    <col min="436" max="437" width="4.625" customWidth="1"/>
    <col min="438" max="438" width="17.625" customWidth="1"/>
    <col min="439" max="439" width="4.625" customWidth="1"/>
    <col min="440" max="440" width="0" hidden="1" customWidth="1"/>
    <col min="441" max="441" width="1" customWidth="1"/>
    <col min="442" max="442" width="6" customWidth="1"/>
    <col min="443" max="466" width="4.5" customWidth="1"/>
    <col min="467" max="468" width="4" customWidth="1"/>
    <col min="469" max="474" width="3.625" customWidth="1"/>
    <col min="475" max="478" width="5.875" customWidth="1"/>
    <col min="479" max="497" width="3.625" customWidth="1"/>
    <col min="680" max="680" width="4.25" customWidth="1"/>
    <col min="681" max="681" width="4.125" customWidth="1"/>
    <col min="682" max="682" width="17.625" customWidth="1"/>
    <col min="683" max="684" width="4.625" customWidth="1"/>
    <col min="685" max="685" width="17.625" customWidth="1"/>
    <col min="686" max="687" width="4.625" customWidth="1"/>
    <col min="688" max="688" width="17.625" customWidth="1"/>
    <col min="689" max="690" width="4.625" customWidth="1"/>
    <col min="691" max="691" width="17.625" customWidth="1"/>
    <col min="692" max="693" width="4.625" customWidth="1"/>
    <col min="694" max="694" width="17.625" customWidth="1"/>
    <col min="695" max="695" width="4.625" customWidth="1"/>
    <col min="696" max="696" width="0" hidden="1" customWidth="1"/>
    <col min="697" max="697" width="1" customWidth="1"/>
    <col min="698" max="698" width="6" customWidth="1"/>
    <col min="699" max="722" width="4.5" customWidth="1"/>
    <col min="723" max="724" width="4" customWidth="1"/>
    <col min="725" max="730" width="3.625" customWidth="1"/>
    <col min="731" max="734" width="5.875" customWidth="1"/>
    <col min="735" max="753" width="3.625" customWidth="1"/>
    <col min="936" max="936" width="4.25" customWidth="1"/>
    <col min="937" max="937" width="4.125" customWidth="1"/>
    <col min="938" max="938" width="17.625" customWidth="1"/>
    <col min="939" max="940" width="4.625" customWidth="1"/>
    <col min="941" max="941" width="17.625" customWidth="1"/>
    <col min="942" max="943" width="4.625" customWidth="1"/>
    <col min="944" max="944" width="17.625" customWidth="1"/>
    <col min="945" max="946" width="4.625" customWidth="1"/>
    <col min="947" max="947" width="17.625" customWidth="1"/>
    <col min="948" max="949" width="4.625" customWidth="1"/>
    <col min="950" max="950" width="17.625" customWidth="1"/>
    <col min="951" max="951" width="4.625" customWidth="1"/>
    <col min="952" max="952" width="0" hidden="1" customWidth="1"/>
    <col min="953" max="953" width="1" customWidth="1"/>
    <col min="954" max="954" width="6" customWidth="1"/>
    <col min="955" max="978" width="4.5" customWidth="1"/>
    <col min="979" max="980" width="4" customWidth="1"/>
    <col min="981" max="986" width="3.625" customWidth="1"/>
    <col min="987" max="990" width="5.875" customWidth="1"/>
    <col min="991" max="1009" width="3.625" customWidth="1"/>
    <col min="1192" max="1192" width="4.25" customWidth="1"/>
    <col min="1193" max="1193" width="4.125" customWidth="1"/>
    <col min="1194" max="1194" width="17.625" customWidth="1"/>
    <col min="1195" max="1196" width="4.625" customWidth="1"/>
    <col min="1197" max="1197" width="17.625" customWidth="1"/>
    <col min="1198" max="1199" width="4.625" customWidth="1"/>
    <col min="1200" max="1200" width="17.625" customWidth="1"/>
    <col min="1201" max="1202" width="4.625" customWidth="1"/>
    <col min="1203" max="1203" width="17.625" customWidth="1"/>
    <col min="1204" max="1205" width="4.625" customWidth="1"/>
    <col min="1206" max="1206" width="17.625" customWidth="1"/>
    <col min="1207" max="1207" width="4.625" customWidth="1"/>
    <col min="1208" max="1208" width="0" hidden="1" customWidth="1"/>
    <col min="1209" max="1209" width="1" customWidth="1"/>
    <col min="1210" max="1210" width="6" customWidth="1"/>
    <col min="1211" max="1234" width="4.5" customWidth="1"/>
    <col min="1235" max="1236" width="4" customWidth="1"/>
    <col min="1237" max="1242" width="3.625" customWidth="1"/>
    <col min="1243" max="1246" width="5.875" customWidth="1"/>
    <col min="1247" max="1265" width="3.625" customWidth="1"/>
    <col min="1448" max="1448" width="4.25" customWidth="1"/>
    <col min="1449" max="1449" width="4.125" customWidth="1"/>
    <col min="1450" max="1450" width="17.625" customWidth="1"/>
    <col min="1451" max="1452" width="4.625" customWidth="1"/>
    <col min="1453" max="1453" width="17.625" customWidth="1"/>
    <col min="1454" max="1455" width="4.625" customWidth="1"/>
    <col min="1456" max="1456" width="17.625" customWidth="1"/>
    <col min="1457" max="1458" width="4.625" customWidth="1"/>
    <col min="1459" max="1459" width="17.625" customWidth="1"/>
    <col min="1460" max="1461" width="4.625" customWidth="1"/>
    <col min="1462" max="1462" width="17.625" customWidth="1"/>
    <col min="1463" max="1463" width="4.625" customWidth="1"/>
    <col min="1464" max="1464" width="0" hidden="1" customWidth="1"/>
    <col min="1465" max="1465" width="1" customWidth="1"/>
    <col min="1466" max="1466" width="6" customWidth="1"/>
    <col min="1467" max="1490" width="4.5" customWidth="1"/>
    <col min="1491" max="1492" width="4" customWidth="1"/>
    <col min="1493" max="1498" width="3.625" customWidth="1"/>
    <col min="1499" max="1502" width="5.875" customWidth="1"/>
    <col min="1503" max="1521" width="3.625" customWidth="1"/>
    <col min="1704" max="1704" width="4.25" customWidth="1"/>
    <col min="1705" max="1705" width="4.125" customWidth="1"/>
    <col min="1706" max="1706" width="17.625" customWidth="1"/>
    <col min="1707" max="1708" width="4.625" customWidth="1"/>
    <col min="1709" max="1709" width="17.625" customWidth="1"/>
    <col min="1710" max="1711" width="4.625" customWidth="1"/>
    <col min="1712" max="1712" width="17.625" customWidth="1"/>
    <col min="1713" max="1714" width="4.625" customWidth="1"/>
    <col min="1715" max="1715" width="17.625" customWidth="1"/>
    <col min="1716" max="1717" width="4.625" customWidth="1"/>
    <col min="1718" max="1718" width="17.625" customWidth="1"/>
    <col min="1719" max="1719" width="4.625" customWidth="1"/>
    <col min="1720" max="1720" width="0" hidden="1" customWidth="1"/>
    <col min="1721" max="1721" width="1" customWidth="1"/>
    <col min="1722" max="1722" width="6" customWidth="1"/>
    <col min="1723" max="1746" width="4.5" customWidth="1"/>
    <col min="1747" max="1748" width="4" customWidth="1"/>
    <col min="1749" max="1754" width="3.625" customWidth="1"/>
    <col min="1755" max="1758" width="5.875" customWidth="1"/>
    <col min="1759" max="1777" width="3.625" customWidth="1"/>
    <col min="1960" max="1960" width="4.25" customWidth="1"/>
    <col min="1961" max="1961" width="4.125" customWidth="1"/>
    <col min="1962" max="1962" width="17.625" customWidth="1"/>
    <col min="1963" max="1964" width="4.625" customWidth="1"/>
    <col min="1965" max="1965" width="17.625" customWidth="1"/>
    <col min="1966" max="1967" width="4.625" customWidth="1"/>
    <col min="1968" max="1968" width="17.625" customWidth="1"/>
    <col min="1969" max="1970" width="4.625" customWidth="1"/>
    <col min="1971" max="1971" width="17.625" customWidth="1"/>
    <col min="1972" max="1973" width="4.625" customWidth="1"/>
    <col min="1974" max="1974" width="17.625" customWidth="1"/>
    <col min="1975" max="1975" width="4.625" customWidth="1"/>
    <col min="1976" max="1976" width="0" hidden="1" customWidth="1"/>
    <col min="1977" max="1977" width="1" customWidth="1"/>
    <col min="1978" max="1978" width="6" customWidth="1"/>
    <col min="1979" max="2002" width="4.5" customWidth="1"/>
    <col min="2003" max="2004" width="4" customWidth="1"/>
    <col min="2005" max="2010" width="3.625" customWidth="1"/>
    <col min="2011" max="2014" width="5.875" customWidth="1"/>
    <col min="2015" max="2033" width="3.625" customWidth="1"/>
    <col min="2216" max="2216" width="4.25" customWidth="1"/>
    <col min="2217" max="2217" width="4.125" customWidth="1"/>
    <col min="2218" max="2218" width="17.625" customWidth="1"/>
    <col min="2219" max="2220" width="4.625" customWidth="1"/>
    <col min="2221" max="2221" width="17.625" customWidth="1"/>
    <col min="2222" max="2223" width="4.625" customWidth="1"/>
    <col min="2224" max="2224" width="17.625" customWidth="1"/>
    <col min="2225" max="2226" width="4.625" customWidth="1"/>
    <col min="2227" max="2227" width="17.625" customWidth="1"/>
    <col min="2228" max="2229" width="4.625" customWidth="1"/>
    <col min="2230" max="2230" width="17.625" customWidth="1"/>
    <col min="2231" max="2231" width="4.625" customWidth="1"/>
    <col min="2232" max="2232" width="0" hidden="1" customWidth="1"/>
    <col min="2233" max="2233" width="1" customWidth="1"/>
    <col min="2234" max="2234" width="6" customWidth="1"/>
    <col min="2235" max="2258" width="4.5" customWidth="1"/>
    <col min="2259" max="2260" width="4" customWidth="1"/>
    <col min="2261" max="2266" width="3.625" customWidth="1"/>
    <col min="2267" max="2270" width="5.875" customWidth="1"/>
    <col min="2271" max="2289" width="3.625" customWidth="1"/>
    <col min="2472" max="2472" width="4.25" customWidth="1"/>
    <col min="2473" max="2473" width="4.125" customWidth="1"/>
    <col min="2474" max="2474" width="17.625" customWidth="1"/>
    <col min="2475" max="2476" width="4.625" customWidth="1"/>
    <col min="2477" max="2477" width="17.625" customWidth="1"/>
    <col min="2478" max="2479" width="4.625" customWidth="1"/>
    <col min="2480" max="2480" width="17.625" customWidth="1"/>
    <col min="2481" max="2482" width="4.625" customWidth="1"/>
    <col min="2483" max="2483" width="17.625" customWidth="1"/>
    <col min="2484" max="2485" width="4.625" customWidth="1"/>
    <col min="2486" max="2486" width="17.625" customWidth="1"/>
    <col min="2487" max="2487" width="4.625" customWidth="1"/>
    <col min="2488" max="2488" width="0" hidden="1" customWidth="1"/>
    <col min="2489" max="2489" width="1" customWidth="1"/>
    <col min="2490" max="2490" width="6" customWidth="1"/>
    <col min="2491" max="2514" width="4.5" customWidth="1"/>
    <col min="2515" max="2516" width="4" customWidth="1"/>
    <col min="2517" max="2522" width="3.625" customWidth="1"/>
    <col min="2523" max="2526" width="5.875" customWidth="1"/>
    <col min="2527" max="2545" width="3.625" customWidth="1"/>
    <col min="2728" max="2728" width="4.25" customWidth="1"/>
    <col min="2729" max="2729" width="4.125" customWidth="1"/>
    <col min="2730" max="2730" width="17.625" customWidth="1"/>
    <col min="2731" max="2732" width="4.625" customWidth="1"/>
    <col min="2733" max="2733" width="17.625" customWidth="1"/>
    <col min="2734" max="2735" width="4.625" customWidth="1"/>
    <col min="2736" max="2736" width="17.625" customWidth="1"/>
    <col min="2737" max="2738" width="4.625" customWidth="1"/>
    <col min="2739" max="2739" width="17.625" customWidth="1"/>
    <col min="2740" max="2741" width="4.625" customWidth="1"/>
    <col min="2742" max="2742" width="17.625" customWidth="1"/>
    <col min="2743" max="2743" width="4.625" customWidth="1"/>
    <col min="2744" max="2744" width="0" hidden="1" customWidth="1"/>
    <col min="2745" max="2745" width="1" customWidth="1"/>
    <col min="2746" max="2746" width="6" customWidth="1"/>
    <col min="2747" max="2770" width="4.5" customWidth="1"/>
    <col min="2771" max="2772" width="4" customWidth="1"/>
    <col min="2773" max="2778" width="3.625" customWidth="1"/>
    <col min="2779" max="2782" width="5.875" customWidth="1"/>
    <col min="2783" max="2801" width="3.625" customWidth="1"/>
    <col min="2984" max="2984" width="4.25" customWidth="1"/>
    <col min="2985" max="2985" width="4.125" customWidth="1"/>
    <col min="2986" max="2986" width="17.625" customWidth="1"/>
    <col min="2987" max="2988" width="4.625" customWidth="1"/>
    <col min="2989" max="2989" width="17.625" customWidth="1"/>
    <col min="2990" max="2991" width="4.625" customWidth="1"/>
    <col min="2992" max="2992" width="17.625" customWidth="1"/>
    <col min="2993" max="2994" width="4.625" customWidth="1"/>
    <col min="2995" max="2995" width="17.625" customWidth="1"/>
    <col min="2996" max="2997" width="4.625" customWidth="1"/>
    <col min="2998" max="2998" width="17.625" customWidth="1"/>
    <col min="2999" max="2999" width="4.625" customWidth="1"/>
    <col min="3000" max="3000" width="0" hidden="1" customWidth="1"/>
    <col min="3001" max="3001" width="1" customWidth="1"/>
    <col min="3002" max="3002" width="6" customWidth="1"/>
    <col min="3003" max="3026" width="4.5" customWidth="1"/>
    <col min="3027" max="3028" width="4" customWidth="1"/>
    <col min="3029" max="3034" width="3.625" customWidth="1"/>
    <col min="3035" max="3038" width="5.875" customWidth="1"/>
    <col min="3039" max="3057" width="3.625" customWidth="1"/>
    <col min="3240" max="3240" width="4.25" customWidth="1"/>
    <col min="3241" max="3241" width="4.125" customWidth="1"/>
    <col min="3242" max="3242" width="17.625" customWidth="1"/>
    <col min="3243" max="3244" width="4.625" customWidth="1"/>
    <col min="3245" max="3245" width="17.625" customWidth="1"/>
    <col min="3246" max="3247" width="4.625" customWidth="1"/>
    <col min="3248" max="3248" width="17.625" customWidth="1"/>
    <col min="3249" max="3250" width="4.625" customWidth="1"/>
    <col min="3251" max="3251" width="17.625" customWidth="1"/>
    <col min="3252" max="3253" width="4.625" customWidth="1"/>
    <col min="3254" max="3254" width="17.625" customWidth="1"/>
    <col min="3255" max="3255" width="4.625" customWidth="1"/>
    <col min="3256" max="3256" width="0" hidden="1" customWidth="1"/>
    <col min="3257" max="3257" width="1" customWidth="1"/>
    <col min="3258" max="3258" width="6" customWidth="1"/>
    <col min="3259" max="3282" width="4.5" customWidth="1"/>
    <col min="3283" max="3284" width="4" customWidth="1"/>
    <col min="3285" max="3290" width="3.625" customWidth="1"/>
    <col min="3291" max="3294" width="5.875" customWidth="1"/>
    <col min="3295" max="3313" width="3.625" customWidth="1"/>
    <col min="3496" max="3496" width="4.25" customWidth="1"/>
    <col min="3497" max="3497" width="4.125" customWidth="1"/>
    <col min="3498" max="3498" width="17.625" customWidth="1"/>
    <col min="3499" max="3500" width="4.625" customWidth="1"/>
    <col min="3501" max="3501" width="17.625" customWidth="1"/>
    <col min="3502" max="3503" width="4.625" customWidth="1"/>
    <col min="3504" max="3504" width="17.625" customWidth="1"/>
    <col min="3505" max="3506" width="4.625" customWidth="1"/>
    <col min="3507" max="3507" width="17.625" customWidth="1"/>
    <col min="3508" max="3509" width="4.625" customWidth="1"/>
    <col min="3510" max="3510" width="17.625" customWidth="1"/>
    <col min="3511" max="3511" width="4.625" customWidth="1"/>
    <col min="3512" max="3512" width="0" hidden="1" customWidth="1"/>
    <col min="3513" max="3513" width="1" customWidth="1"/>
    <col min="3514" max="3514" width="6" customWidth="1"/>
    <col min="3515" max="3538" width="4.5" customWidth="1"/>
    <col min="3539" max="3540" width="4" customWidth="1"/>
    <col min="3541" max="3546" width="3.625" customWidth="1"/>
    <col min="3547" max="3550" width="5.875" customWidth="1"/>
    <col min="3551" max="3569" width="3.625" customWidth="1"/>
    <col min="3752" max="3752" width="4.25" customWidth="1"/>
    <col min="3753" max="3753" width="4.125" customWidth="1"/>
    <col min="3754" max="3754" width="17.625" customWidth="1"/>
    <col min="3755" max="3756" width="4.625" customWidth="1"/>
    <col min="3757" max="3757" width="17.625" customWidth="1"/>
    <col min="3758" max="3759" width="4.625" customWidth="1"/>
    <col min="3760" max="3760" width="17.625" customWidth="1"/>
    <col min="3761" max="3762" width="4.625" customWidth="1"/>
    <col min="3763" max="3763" width="17.625" customWidth="1"/>
    <col min="3764" max="3765" width="4.625" customWidth="1"/>
    <col min="3766" max="3766" width="17.625" customWidth="1"/>
    <col min="3767" max="3767" width="4.625" customWidth="1"/>
    <col min="3768" max="3768" width="0" hidden="1" customWidth="1"/>
    <col min="3769" max="3769" width="1" customWidth="1"/>
    <col min="3770" max="3770" width="6" customWidth="1"/>
    <col min="3771" max="3794" width="4.5" customWidth="1"/>
    <col min="3795" max="3796" width="4" customWidth="1"/>
    <col min="3797" max="3802" width="3.625" customWidth="1"/>
    <col min="3803" max="3806" width="5.875" customWidth="1"/>
    <col min="3807" max="3825" width="3.625" customWidth="1"/>
    <col min="4008" max="4008" width="4.25" customWidth="1"/>
    <col min="4009" max="4009" width="4.125" customWidth="1"/>
    <col min="4010" max="4010" width="17.625" customWidth="1"/>
    <col min="4011" max="4012" width="4.625" customWidth="1"/>
    <col min="4013" max="4013" width="17.625" customWidth="1"/>
    <col min="4014" max="4015" width="4.625" customWidth="1"/>
    <col min="4016" max="4016" width="17.625" customWidth="1"/>
    <col min="4017" max="4018" width="4.625" customWidth="1"/>
    <col min="4019" max="4019" width="17.625" customWidth="1"/>
    <col min="4020" max="4021" width="4.625" customWidth="1"/>
    <col min="4022" max="4022" width="17.625" customWidth="1"/>
    <col min="4023" max="4023" width="4.625" customWidth="1"/>
    <col min="4024" max="4024" width="0" hidden="1" customWidth="1"/>
    <col min="4025" max="4025" width="1" customWidth="1"/>
    <col min="4026" max="4026" width="6" customWidth="1"/>
    <col min="4027" max="4050" width="4.5" customWidth="1"/>
    <col min="4051" max="4052" width="4" customWidth="1"/>
    <col min="4053" max="4058" width="3.625" customWidth="1"/>
    <col min="4059" max="4062" width="5.875" customWidth="1"/>
    <col min="4063" max="4081" width="3.625" customWidth="1"/>
    <col min="4264" max="4264" width="4.25" customWidth="1"/>
    <col min="4265" max="4265" width="4.125" customWidth="1"/>
    <col min="4266" max="4266" width="17.625" customWidth="1"/>
    <col min="4267" max="4268" width="4.625" customWidth="1"/>
    <col min="4269" max="4269" width="17.625" customWidth="1"/>
    <col min="4270" max="4271" width="4.625" customWidth="1"/>
    <col min="4272" max="4272" width="17.625" customWidth="1"/>
    <col min="4273" max="4274" width="4.625" customWidth="1"/>
    <col min="4275" max="4275" width="17.625" customWidth="1"/>
    <col min="4276" max="4277" width="4.625" customWidth="1"/>
    <col min="4278" max="4278" width="17.625" customWidth="1"/>
    <col min="4279" max="4279" width="4.625" customWidth="1"/>
    <col min="4280" max="4280" width="0" hidden="1" customWidth="1"/>
    <col min="4281" max="4281" width="1" customWidth="1"/>
    <col min="4282" max="4282" width="6" customWidth="1"/>
    <col min="4283" max="4306" width="4.5" customWidth="1"/>
    <col min="4307" max="4308" width="4" customWidth="1"/>
    <col min="4309" max="4314" width="3.625" customWidth="1"/>
    <col min="4315" max="4318" width="5.875" customWidth="1"/>
    <col min="4319" max="4337" width="3.625" customWidth="1"/>
    <col min="4520" max="4520" width="4.25" customWidth="1"/>
    <col min="4521" max="4521" width="4.125" customWidth="1"/>
    <col min="4522" max="4522" width="17.625" customWidth="1"/>
    <col min="4523" max="4524" width="4.625" customWidth="1"/>
    <col min="4525" max="4525" width="17.625" customWidth="1"/>
    <col min="4526" max="4527" width="4.625" customWidth="1"/>
    <col min="4528" max="4528" width="17.625" customWidth="1"/>
    <col min="4529" max="4530" width="4.625" customWidth="1"/>
    <col min="4531" max="4531" width="17.625" customWidth="1"/>
    <col min="4532" max="4533" width="4.625" customWidth="1"/>
    <col min="4534" max="4534" width="17.625" customWidth="1"/>
    <col min="4535" max="4535" width="4.625" customWidth="1"/>
    <col min="4536" max="4536" width="0" hidden="1" customWidth="1"/>
    <col min="4537" max="4537" width="1" customWidth="1"/>
    <col min="4538" max="4538" width="6" customWidth="1"/>
    <col min="4539" max="4562" width="4.5" customWidth="1"/>
    <col min="4563" max="4564" width="4" customWidth="1"/>
    <col min="4565" max="4570" width="3.625" customWidth="1"/>
    <col min="4571" max="4574" width="5.875" customWidth="1"/>
    <col min="4575" max="4593" width="3.625" customWidth="1"/>
    <col min="4776" max="4776" width="4.25" customWidth="1"/>
    <col min="4777" max="4777" width="4.125" customWidth="1"/>
    <col min="4778" max="4778" width="17.625" customWidth="1"/>
    <col min="4779" max="4780" width="4.625" customWidth="1"/>
    <col min="4781" max="4781" width="17.625" customWidth="1"/>
    <col min="4782" max="4783" width="4.625" customWidth="1"/>
    <col min="4784" max="4784" width="17.625" customWidth="1"/>
    <col min="4785" max="4786" width="4.625" customWidth="1"/>
    <col min="4787" max="4787" width="17.625" customWidth="1"/>
    <col min="4788" max="4789" width="4.625" customWidth="1"/>
    <col min="4790" max="4790" width="17.625" customWidth="1"/>
    <col min="4791" max="4791" width="4.625" customWidth="1"/>
    <col min="4792" max="4792" width="0" hidden="1" customWidth="1"/>
    <col min="4793" max="4793" width="1" customWidth="1"/>
    <col min="4794" max="4794" width="6" customWidth="1"/>
    <col min="4795" max="4818" width="4.5" customWidth="1"/>
    <col min="4819" max="4820" width="4" customWidth="1"/>
    <col min="4821" max="4826" width="3.625" customWidth="1"/>
    <col min="4827" max="4830" width="5.875" customWidth="1"/>
    <col min="4831" max="4849" width="3.625" customWidth="1"/>
    <col min="5032" max="5032" width="4.25" customWidth="1"/>
    <col min="5033" max="5033" width="4.125" customWidth="1"/>
    <col min="5034" max="5034" width="17.625" customWidth="1"/>
    <col min="5035" max="5036" width="4.625" customWidth="1"/>
    <col min="5037" max="5037" width="17.625" customWidth="1"/>
    <col min="5038" max="5039" width="4.625" customWidth="1"/>
    <col min="5040" max="5040" width="17.625" customWidth="1"/>
    <col min="5041" max="5042" width="4.625" customWidth="1"/>
    <col min="5043" max="5043" width="17.625" customWidth="1"/>
    <col min="5044" max="5045" width="4.625" customWidth="1"/>
    <col min="5046" max="5046" width="17.625" customWidth="1"/>
    <col min="5047" max="5047" width="4.625" customWidth="1"/>
    <col min="5048" max="5048" width="0" hidden="1" customWidth="1"/>
    <col min="5049" max="5049" width="1" customWidth="1"/>
    <col min="5050" max="5050" width="6" customWidth="1"/>
    <col min="5051" max="5074" width="4.5" customWidth="1"/>
    <col min="5075" max="5076" width="4" customWidth="1"/>
    <col min="5077" max="5082" width="3.625" customWidth="1"/>
    <col min="5083" max="5086" width="5.875" customWidth="1"/>
    <col min="5087" max="5105" width="3.625" customWidth="1"/>
    <col min="5288" max="5288" width="4.25" customWidth="1"/>
    <col min="5289" max="5289" width="4.125" customWidth="1"/>
    <col min="5290" max="5290" width="17.625" customWidth="1"/>
    <col min="5291" max="5292" width="4.625" customWidth="1"/>
    <col min="5293" max="5293" width="17.625" customWidth="1"/>
    <col min="5294" max="5295" width="4.625" customWidth="1"/>
    <col min="5296" max="5296" width="17.625" customWidth="1"/>
    <col min="5297" max="5298" width="4.625" customWidth="1"/>
    <col min="5299" max="5299" width="17.625" customWidth="1"/>
    <col min="5300" max="5301" width="4.625" customWidth="1"/>
    <col min="5302" max="5302" width="17.625" customWidth="1"/>
    <col min="5303" max="5303" width="4.625" customWidth="1"/>
    <col min="5304" max="5304" width="0" hidden="1" customWidth="1"/>
    <col min="5305" max="5305" width="1" customWidth="1"/>
    <col min="5306" max="5306" width="6" customWidth="1"/>
    <col min="5307" max="5330" width="4.5" customWidth="1"/>
    <col min="5331" max="5332" width="4" customWidth="1"/>
    <col min="5333" max="5338" width="3.625" customWidth="1"/>
    <col min="5339" max="5342" width="5.875" customWidth="1"/>
    <col min="5343" max="5361" width="3.625" customWidth="1"/>
    <col min="5544" max="5544" width="4.25" customWidth="1"/>
    <col min="5545" max="5545" width="4.125" customWidth="1"/>
    <col min="5546" max="5546" width="17.625" customWidth="1"/>
    <col min="5547" max="5548" width="4.625" customWidth="1"/>
    <col min="5549" max="5549" width="17.625" customWidth="1"/>
    <col min="5550" max="5551" width="4.625" customWidth="1"/>
    <col min="5552" max="5552" width="17.625" customWidth="1"/>
    <col min="5553" max="5554" width="4.625" customWidth="1"/>
    <col min="5555" max="5555" width="17.625" customWidth="1"/>
    <col min="5556" max="5557" width="4.625" customWidth="1"/>
    <col min="5558" max="5558" width="17.625" customWidth="1"/>
    <col min="5559" max="5559" width="4.625" customWidth="1"/>
    <col min="5560" max="5560" width="0" hidden="1" customWidth="1"/>
    <col min="5561" max="5561" width="1" customWidth="1"/>
    <col min="5562" max="5562" width="6" customWidth="1"/>
    <col min="5563" max="5586" width="4.5" customWidth="1"/>
    <col min="5587" max="5588" width="4" customWidth="1"/>
    <col min="5589" max="5594" width="3.625" customWidth="1"/>
    <col min="5595" max="5598" width="5.875" customWidth="1"/>
    <col min="5599" max="5617" width="3.625" customWidth="1"/>
    <col min="5800" max="5800" width="4.25" customWidth="1"/>
    <col min="5801" max="5801" width="4.125" customWidth="1"/>
    <col min="5802" max="5802" width="17.625" customWidth="1"/>
    <col min="5803" max="5804" width="4.625" customWidth="1"/>
    <col min="5805" max="5805" width="17.625" customWidth="1"/>
    <col min="5806" max="5807" width="4.625" customWidth="1"/>
    <col min="5808" max="5808" width="17.625" customWidth="1"/>
    <col min="5809" max="5810" width="4.625" customWidth="1"/>
    <col min="5811" max="5811" width="17.625" customWidth="1"/>
    <col min="5812" max="5813" width="4.625" customWidth="1"/>
    <col min="5814" max="5814" width="17.625" customWidth="1"/>
    <col min="5815" max="5815" width="4.625" customWidth="1"/>
    <col min="5816" max="5816" width="0" hidden="1" customWidth="1"/>
    <col min="5817" max="5817" width="1" customWidth="1"/>
    <col min="5818" max="5818" width="6" customWidth="1"/>
    <col min="5819" max="5842" width="4.5" customWidth="1"/>
    <col min="5843" max="5844" width="4" customWidth="1"/>
    <col min="5845" max="5850" width="3.625" customWidth="1"/>
    <col min="5851" max="5854" width="5.875" customWidth="1"/>
    <col min="5855" max="5873" width="3.625" customWidth="1"/>
    <col min="6056" max="6056" width="4.25" customWidth="1"/>
    <col min="6057" max="6057" width="4.125" customWidth="1"/>
    <col min="6058" max="6058" width="17.625" customWidth="1"/>
    <col min="6059" max="6060" width="4.625" customWidth="1"/>
    <col min="6061" max="6061" width="17.625" customWidth="1"/>
    <col min="6062" max="6063" width="4.625" customWidth="1"/>
    <col min="6064" max="6064" width="17.625" customWidth="1"/>
    <col min="6065" max="6066" width="4.625" customWidth="1"/>
    <col min="6067" max="6067" width="17.625" customWidth="1"/>
    <col min="6068" max="6069" width="4.625" customWidth="1"/>
    <col min="6070" max="6070" width="17.625" customWidth="1"/>
    <col min="6071" max="6071" width="4.625" customWidth="1"/>
    <col min="6072" max="6072" width="0" hidden="1" customWidth="1"/>
    <col min="6073" max="6073" width="1" customWidth="1"/>
    <col min="6074" max="6074" width="6" customWidth="1"/>
    <col min="6075" max="6098" width="4.5" customWidth="1"/>
    <col min="6099" max="6100" width="4" customWidth="1"/>
    <col min="6101" max="6106" width="3.625" customWidth="1"/>
    <col min="6107" max="6110" width="5.875" customWidth="1"/>
    <col min="6111" max="6129" width="3.625" customWidth="1"/>
    <col min="6312" max="6312" width="4.25" customWidth="1"/>
    <col min="6313" max="6313" width="4.125" customWidth="1"/>
    <col min="6314" max="6314" width="17.625" customWidth="1"/>
    <col min="6315" max="6316" width="4.625" customWidth="1"/>
    <col min="6317" max="6317" width="17.625" customWidth="1"/>
    <col min="6318" max="6319" width="4.625" customWidth="1"/>
    <col min="6320" max="6320" width="17.625" customWidth="1"/>
    <col min="6321" max="6322" width="4.625" customWidth="1"/>
    <col min="6323" max="6323" width="17.625" customWidth="1"/>
    <col min="6324" max="6325" width="4.625" customWidth="1"/>
    <col min="6326" max="6326" width="17.625" customWidth="1"/>
    <col min="6327" max="6327" width="4.625" customWidth="1"/>
    <col min="6328" max="6328" width="0" hidden="1" customWidth="1"/>
    <col min="6329" max="6329" width="1" customWidth="1"/>
    <col min="6330" max="6330" width="6" customWidth="1"/>
    <col min="6331" max="6354" width="4.5" customWidth="1"/>
    <col min="6355" max="6356" width="4" customWidth="1"/>
    <col min="6357" max="6362" width="3.625" customWidth="1"/>
    <col min="6363" max="6366" width="5.875" customWidth="1"/>
    <col min="6367" max="6385" width="3.625" customWidth="1"/>
    <col min="6568" max="6568" width="4.25" customWidth="1"/>
    <col min="6569" max="6569" width="4.125" customWidth="1"/>
    <col min="6570" max="6570" width="17.625" customWidth="1"/>
    <col min="6571" max="6572" width="4.625" customWidth="1"/>
    <col min="6573" max="6573" width="17.625" customWidth="1"/>
    <col min="6574" max="6575" width="4.625" customWidth="1"/>
    <col min="6576" max="6576" width="17.625" customWidth="1"/>
    <col min="6577" max="6578" width="4.625" customWidth="1"/>
    <col min="6579" max="6579" width="17.625" customWidth="1"/>
    <col min="6580" max="6581" width="4.625" customWidth="1"/>
    <col min="6582" max="6582" width="17.625" customWidth="1"/>
    <col min="6583" max="6583" width="4.625" customWidth="1"/>
    <col min="6584" max="6584" width="0" hidden="1" customWidth="1"/>
    <col min="6585" max="6585" width="1" customWidth="1"/>
    <col min="6586" max="6586" width="6" customWidth="1"/>
    <col min="6587" max="6610" width="4.5" customWidth="1"/>
    <col min="6611" max="6612" width="4" customWidth="1"/>
    <col min="6613" max="6618" width="3.625" customWidth="1"/>
    <col min="6619" max="6622" width="5.875" customWidth="1"/>
    <col min="6623" max="6641" width="3.625" customWidth="1"/>
    <col min="6824" max="6824" width="4.25" customWidth="1"/>
    <col min="6825" max="6825" width="4.125" customWidth="1"/>
    <col min="6826" max="6826" width="17.625" customWidth="1"/>
    <col min="6827" max="6828" width="4.625" customWidth="1"/>
    <col min="6829" max="6829" width="17.625" customWidth="1"/>
    <col min="6830" max="6831" width="4.625" customWidth="1"/>
    <col min="6832" max="6832" width="17.625" customWidth="1"/>
    <col min="6833" max="6834" width="4.625" customWidth="1"/>
    <col min="6835" max="6835" width="17.625" customWidth="1"/>
    <col min="6836" max="6837" width="4.625" customWidth="1"/>
    <col min="6838" max="6838" width="17.625" customWidth="1"/>
    <col min="6839" max="6839" width="4.625" customWidth="1"/>
    <col min="6840" max="6840" width="0" hidden="1" customWidth="1"/>
    <col min="6841" max="6841" width="1" customWidth="1"/>
    <col min="6842" max="6842" width="6" customWidth="1"/>
    <col min="6843" max="6866" width="4.5" customWidth="1"/>
    <col min="6867" max="6868" width="4" customWidth="1"/>
    <col min="6869" max="6874" width="3.625" customWidth="1"/>
    <col min="6875" max="6878" width="5.875" customWidth="1"/>
    <col min="6879" max="6897" width="3.625" customWidth="1"/>
    <col min="7080" max="7080" width="4.25" customWidth="1"/>
    <col min="7081" max="7081" width="4.125" customWidth="1"/>
    <col min="7082" max="7082" width="17.625" customWidth="1"/>
    <col min="7083" max="7084" width="4.625" customWidth="1"/>
    <col min="7085" max="7085" width="17.625" customWidth="1"/>
    <col min="7086" max="7087" width="4.625" customWidth="1"/>
    <col min="7088" max="7088" width="17.625" customWidth="1"/>
    <col min="7089" max="7090" width="4.625" customWidth="1"/>
    <col min="7091" max="7091" width="17.625" customWidth="1"/>
    <col min="7092" max="7093" width="4.625" customWidth="1"/>
    <col min="7094" max="7094" width="17.625" customWidth="1"/>
    <col min="7095" max="7095" width="4.625" customWidth="1"/>
    <col min="7096" max="7096" width="0" hidden="1" customWidth="1"/>
    <col min="7097" max="7097" width="1" customWidth="1"/>
    <col min="7098" max="7098" width="6" customWidth="1"/>
    <col min="7099" max="7122" width="4.5" customWidth="1"/>
    <col min="7123" max="7124" width="4" customWidth="1"/>
    <col min="7125" max="7130" width="3.625" customWidth="1"/>
    <col min="7131" max="7134" width="5.875" customWidth="1"/>
    <col min="7135" max="7153" width="3.625" customWidth="1"/>
    <col min="7336" max="7336" width="4.25" customWidth="1"/>
    <col min="7337" max="7337" width="4.125" customWidth="1"/>
    <col min="7338" max="7338" width="17.625" customWidth="1"/>
    <col min="7339" max="7340" width="4.625" customWidth="1"/>
    <col min="7341" max="7341" width="17.625" customWidth="1"/>
    <col min="7342" max="7343" width="4.625" customWidth="1"/>
    <col min="7344" max="7344" width="17.625" customWidth="1"/>
    <col min="7345" max="7346" width="4.625" customWidth="1"/>
    <col min="7347" max="7347" width="17.625" customWidth="1"/>
    <col min="7348" max="7349" width="4.625" customWidth="1"/>
    <col min="7350" max="7350" width="17.625" customWidth="1"/>
    <col min="7351" max="7351" width="4.625" customWidth="1"/>
    <col min="7352" max="7352" width="0" hidden="1" customWidth="1"/>
    <col min="7353" max="7353" width="1" customWidth="1"/>
    <col min="7354" max="7354" width="6" customWidth="1"/>
    <col min="7355" max="7378" width="4.5" customWidth="1"/>
    <col min="7379" max="7380" width="4" customWidth="1"/>
    <col min="7381" max="7386" width="3.625" customWidth="1"/>
    <col min="7387" max="7390" width="5.875" customWidth="1"/>
    <col min="7391" max="7409" width="3.625" customWidth="1"/>
    <col min="7592" max="7592" width="4.25" customWidth="1"/>
    <col min="7593" max="7593" width="4.125" customWidth="1"/>
    <col min="7594" max="7594" width="17.625" customWidth="1"/>
    <col min="7595" max="7596" width="4.625" customWidth="1"/>
    <col min="7597" max="7597" width="17.625" customWidth="1"/>
    <col min="7598" max="7599" width="4.625" customWidth="1"/>
    <col min="7600" max="7600" width="17.625" customWidth="1"/>
    <col min="7601" max="7602" width="4.625" customWidth="1"/>
    <col min="7603" max="7603" width="17.625" customWidth="1"/>
    <col min="7604" max="7605" width="4.625" customWidth="1"/>
    <col min="7606" max="7606" width="17.625" customWidth="1"/>
    <col min="7607" max="7607" width="4.625" customWidth="1"/>
    <col min="7608" max="7608" width="0" hidden="1" customWidth="1"/>
    <col min="7609" max="7609" width="1" customWidth="1"/>
    <col min="7610" max="7610" width="6" customWidth="1"/>
    <col min="7611" max="7634" width="4.5" customWidth="1"/>
    <col min="7635" max="7636" width="4" customWidth="1"/>
    <col min="7637" max="7642" width="3.625" customWidth="1"/>
    <col min="7643" max="7646" width="5.875" customWidth="1"/>
    <col min="7647" max="7665" width="3.625" customWidth="1"/>
    <col min="7848" max="7848" width="4.25" customWidth="1"/>
    <col min="7849" max="7849" width="4.125" customWidth="1"/>
    <col min="7850" max="7850" width="17.625" customWidth="1"/>
    <col min="7851" max="7852" width="4.625" customWidth="1"/>
    <col min="7853" max="7853" width="17.625" customWidth="1"/>
    <col min="7854" max="7855" width="4.625" customWidth="1"/>
    <col min="7856" max="7856" width="17.625" customWidth="1"/>
    <col min="7857" max="7858" width="4.625" customWidth="1"/>
    <col min="7859" max="7859" width="17.625" customWidth="1"/>
    <col min="7860" max="7861" width="4.625" customWidth="1"/>
    <col min="7862" max="7862" width="17.625" customWidth="1"/>
    <col min="7863" max="7863" width="4.625" customWidth="1"/>
    <col min="7864" max="7864" width="0" hidden="1" customWidth="1"/>
    <col min="7865" max="7865" width="1" customWidth="1"/>
    <col min="7866" max="7866" width="6" customWidth="1"/>
    <col min="7867" max="7890" width="4.5" customWidth="1"/>
    <col min="7891" max="7892" width="4" customWidth="1"/>
    <col min="7893" max="7898" width="3.625" customWidth="1"/>
    <col min="7899" max="7902" width="5.875" customWidth="1"/>
    <col min="7903" max="7921" width="3.625" customWidth="1"/>
    <col min="8104" max="8104" width="4.25" customWidth="1"/>
    <col min="8105" max="8105" width="4.125" customWidth="1"/>
    <col min="8106" max="8106" width="17.625" customWidth="1"/>
    <col min="8107" max="8108" width="4.625" customWidth="1"/>
    <col min="8109" max="8109" width="17.625" customWidth="1"/>
    <col min="8110" max="8111" width="4.625" customWidth="1"/>
    <col min="8112" max="8112" width="17.625" customWidth="1"/>
    <col min="8113" max="8114" width="4.625" customWidth="1"/>
    <col min="8115" max="8115" width="17.625" customWidth="1"/>
    <col min="8116" max="8117" width="4.625" customWidth="1"/>
    <col min="8118" max="8118" width="17.625" customWidth="1"/>
    <col min="8119" max="8119" width="4.625" customWidth="1"/>
    <col min="8120" max="8120" width="0" hidden="1" customWidth="1"/>
    <col min="8121" max="8121" width="1" customWidth="1"/>
    <col min="8122" max="8122" width="6" customWidth="1"/>
    <col min="8123" max="8146" width="4.5" customWidth="1"/>
    <col min="8147" max="8148" width="4" customWidth="1"/>
    <col min="8149" max="8154" width="3.625" customWidth="1"/>
    <col min="8155" max="8158" width="5.875" customWidth="1"/>
    <col min="8159" max="8177" width="3.625" customWidth="1"/>
    <col min="8360" max="8360" width="4.25" customWidth="1"/>
    <col min="8361" max="8361" width="4.125" customWidth="1"/>
    <col min="8362" max="8362" width="17.625" customWidth="1"/>
    <col min="8363" max="8364" width="4.625" customWidth="1"/>
    <col min="8365" max="8365" width="17.625" customWidth="1"/>
    <col min="8366" max="8367" width="4.625" customWidth="1"/>
    <col min="8368" max="8368" width="17.625" customWidth="1"/>
    <col min="8369" max="8370" width="4.625" customWidth="1"/>
    <col min="8371" max="8371" width="17.625" customWidth="1"/>
    <col min="8372" max="8373" width="4.625" customWidth="1"/>
    <col min="8374" max="8374" width="17.625" customWidth="1"/>
    <col min="8375" max="8375" width="4.625" customWidth="1"/>
    <col min="8376" max="8376" width="0" hidden="1" customWidth="1"/>
    <col min="8377" max="8377" width="1" customWidth="1"/>
    <col min="8378" max="8378" width="6" customWidth="1"/>
    <col min="8379" max="8402" width="4.5" customWidth="1"/>
    <col min="8403" max="8404" width="4" customWidth="1"/>
    <col min="8405" max="8410" width="3.625" customWidth="1"/>
    <col min="8411" max="8414" width="5.875" customWidth="1"/>
    <col min="8415" max="8433" width="3.625" customWidth="1"/>
    <col min="8616" max="8616" width="4.25" customWidth="1"/>
    <col min="8617" max="8617" width="4.125" customWidth="1"/>
    <col min="8618" max="8618" width="17.625" customWidth="1"/>
    <col min="8619" max="8620" width="4.625" customWidth="1"/>
    <col min="8621" max="8621" width="17.625" customWidth="1"/>
    <col min="8622" max="8623" width="4.625" customWidth="1"/>
    <col min="8624" max="8624" width="17.625" customWidth="1"/>
    <col min="8625" max="8626" width="4.625" customWidth="1"/>
    <col min="8627" max="8627" width="17.625" customWidth="1"/>
    <col min="8628" max="8629" width="4.625" customWidth="1"/>
    <col min="8630" max="8630" width="17.625" customWidth="1"/>
    <col min="8631" max="8631" width="4.625" customWidth="1"/>
    <col min="8632" max="8632" width="0" hidden="1" customWidth="1"/>
    <col min="8633" max="8633" width="1" customWidth="1"/>
    <col min="8634" max="8634" width="6" customWidth="1"/>
    <col min="8635" max="8658" width="4.5" customWidth="1"/>
    <col min="8659" max="8660" width="4" customWidth="1"/>
    <col min="8661" max="8666" width="3.625" customWidth="1"/>
    <col min="8667" max="8670" width="5.875" customWidth="1"/>
    <col min="8671" max="8689" width="3.625" customWidth="1"/>
    <col min="8872" max="8872" width="4.25" customWidth="1"/>
    <col min="8873" max="8873" width="4.125" customWidth="1"/>
    <col min="8874" max="8874" width="17.625" customWidth="1"/>
    <col min="8875" max="8876" width="4.625" customWidth="1"/>
    <col min="8877" max="8877" width="17.625" customWidth="1"/>
    <col min="8878" max="8879" width="4.625" customWidth="1"/>
    <col min="8880" max="8880" width="17.625" customWidth="1"/>
    <col min="8881" max="8882" width="4.625" customWidth="1"/>
    <col min="8883" max="8883" width="17.625" customWidth="1"/>
    <col min="8884" max="8885" width="4.625" customWidth="1"/>
    <col min="8886" max="8886" width="17.625" customWidth="1"/>
    <col min="8887" max="8887" width="4.625" customWidth="1"/>
    <col min="8888" max="8888" width="0" hidden="1" customWidth="1"/>
    <col min="8889" max="8889" width="1" customWidth="1"/>
    <col min="8890" max="8890" width="6" customWidth="1"/>
    <col min="8891" max="8914" width="4.5" customWidth="1"/>
    <col min="8915" max="8916" width="4" customWidth="1"/>
    <col min="8917" max="8922" width="3.625" customWidth="1"/>
    <col min="8923" max="8926" width="5.875" customWidth="1"/>
    <col min="8927" max="8945" width="3.625" customWidth="1"/>
    <col min="9128" max="9128" width="4.25" customWidth="1"/>
    <col min="9129" max="9129" width="4.125" customWidth="1"/>
    <col min="9130" max="9130" width="17.625" customWidth="1"/>
    <col min="9131" max="9132" width="4.625" customWidth="1"/>
    <col min="9133" max="9133" width="17.625" customWidth="1"/>
    <col min="9134" max="9135" width="4.625" customWidth="1"/>
    <col min="9136" max="9136" width="17.625" customWidth="1"/>
    <col min="9137" max="9138" width="4.625" customWidth="1"/>
    <col min="9139" max="9139" width="17.625" customWidth="1"/>
    <col min="9140" max="9141" width="4.625" customWidth="1"/>
    <col min="9142" max="9142" width="17.625" customWidth="1"/>
    <col min="9143" max="9143" width="4.625" customWidth="1"/>
    <col min="9144" max="9144" width="0" hidden="1" customWidth="1"/>
    <col min="9145" max="9145" width="1" customWidth="1"/>
    <col min="9146" max="9146" width="6" customWidth="1"/>
    <col min="9147" max="9170" width="4.5" customWidth="1"/>
    <col min="9171" max="9172" width="4" customWidth="1"/>
    <col min="9173" max="9178" width="3.625" customWidth="1"/>
    <col min="9179" max="9182" width="5.875" customWidth="1"/>
    <col min="9183" max="9201" width="3.625" customWidth="1"/>
    <col min="9384" max="9384" width="4.25" customWidth="1"/>
    <col min="9385" max="9385" width="4.125" customWidth="1"/>
    <col min="9386" max="9386" width="17.625" customWidth="1"/>
    <col min="9387" max="9388" width="4.625" customWidth="1"/>
    <col min="9389" max="9389" width="17.625" customWidth="1"/>
    <col min="9390" max="9391" width="4.625" customWidth="1"/>
    <col min="9392" max="9392" width="17.625" customWidth="1"/>
    <col min="9393" max="9394" width="4.625" customWidth="1"/>
    <col min="9395" max="9395" width="17.625" customWidth="1"/>
    <col min="9396" max="9397" width="4.625" customWidth="1"/>
    <col min="9398" max="9398" width="17.625" customWidth="1"/>
    <col min="9399" max="9399" width="4.625" customWidth="1"/>
    <col min="9400" max="9400" width="0" hidden="1" customWidth="1"/>
    <col min="9401" max="9401" width="1" customWidth="1"/>
    <col min="9402" max="9402" width="6" customWidth="1"/>
    <col min="9403" max="9426" width="4.5" customWidth="1"/>
    <col min="9427" max="9428" width="4" customWidth="1"/>
    <col min="9429" max="9434" width="3.625" customWidth="1"/>
    <col min="9435" max="9438" width="5.875" customWidth="1"/>
    <col min="9439" max="9457" width="3.625" customWidth="1"/>
    <col min="9640" max="9640" width="4.25" customWidth="1"/>
    <col min="9641" max="9641" width="4.125" customWidth="1"/>
    <col min="9642" max="9642" width="17.625" customWidth="1"/>
    <col min="9643" max="9644" width="4.625" customWidth="1"/>
    <col min="9645" max="9645" width="17.625" customWidth="1"/>
    <col min="9646" max="9647" width="4.625" customWidth="1"/>
    <col min="9648" max="9648" width="17.625" customWidth="1"/>
    <col min="9649" max="9650" width="4.625" customWidth="1"/>
    <col min="9651" max="9651" width="17.625" customWidth="1"/>
    <col min="9652" max="9653" width="4.625" customWidth="1"/>
    <col min="9654" max="9654" width="17.625" customWidth="1"/>
    <col min="9655" max="9655" width="4.625" customWidth="1"/>
    <col min="9656" max="9656" width="0" hidden="1" customWidth="1"/>
    <col min="9657" max="9657" width="1" customWidth="1"/>
    <col min="9658" max="9658" width="6" customWidth="1"/>
    <col min="9659" max="9682" width="4.5" customWidth="1"/>
    <col min="9683" max="9684" width="4" customWidth="1"/>
    <col min="9685" max="9690" width="3.625" customWidth="1"/>
    <col min="9691" max="9694" width="5.875" customWidth="1"/>
    <col min="9695" max="9713" width="3.625" customWidth="1"/>
    <col min="9896" max="9896" width="4.25" customWidth="1"/>
    <col min="9897" max="9897" width="4.125" customWidth="1"/>
    <col min="9898" max="9898" width="17.625" customWidth="1"/>
    <col min="9899" max="9900" width="4.625" customWidth="1"/>
    <col min="9901" max="9901" width="17.625" customWidth="1"/>
    <col min="9902" max="9903" width="4.625" customWidth="1"/>
    <col min="9904" max="9904" width="17.625" customWidth="1"/>
    <col min="9905" max="9906" width="4.625" customWidth="1"/>
    <col min="9907" max="9907" width="17.625" customWidth="1"/>
    <col min="9908" max="9909" width="4.625" customWidth="1"/>
    <col min="9910" max="9910" width="17.625" customWidth="1"/>
    <col min="9911" max="9911" width="4.625" customWidth="1"/>
    <col min="9912" max="9912" width="0" hidden="1" customWidth="1"/>
    <col min="9913" max="9913" width="1" customWidth="1"/>
    <col min="9914" max="9914" width="6" customWidth="1"/>
    <col min="9915" max="9938" width="4.5" customWidth="1"/>
    <col min="9939" max="9940" width="4" customWidth="1"/>
    <col min="9941" max="9946" width="3.625" customWidth="1"/>
    <col min="9947" max="9950" width="5.875" customWidth="1"/>
    <col min="9951" max="9969" width="3.625" customWidth="1"/>
    <col min="10152" max="10152" width="4.25" customWidth="1"/>
    <col min="10153" max="10153" width="4.125" customWidth="1"/>
    <col min="10154" max="10154" width="17.625" customWidth="1"/>
    <col min="10155" max="10156" width="4.625" customWidth="1"/>
    <col min="10157" max="10157" width="17.625" customWidth="1"/>
    <col min="10158" max="10159" width="4.625" customWidth="1"/>
    <col min="10160" max="10160" width="17.625" customWidth="1"/>
    <col min="10161" max="10162" width="4.625" customWidth="1"/>
    <col min="10163" max="10163" width="17.625" customWidth="1"/>
    <col min="10164" max="10165" width="4.625" customWidth="1"/>
    <col min="10166" max="10166" width="17.625" customWidth="1"/>
    <col min="10167" max="10167" width="4.625" customWidth="1"/>
    <col min="10168" max="10168" width="0" hidden="1" customWidth="1"/>
    <col min="10169" max="10169" width="1" customWidth="1"/>
    <col min="10170" max="10170" width="6" customWidth="1"/>
    <col min="10171" max="10194" width="4.5" customWidth="1"/>
    <col min="10195" max="10196" width="4" customWidth="1"/>
    <col min="10197" max="10202" width="3.625" customWidth="1"/>
    <col min="10203" max="10206" width="5.875" customWidth="1"/>
    <col min="10207" max="10225" width="3.625" customWidth="1"/>
    <col min="10408" max="10408" width="4.25" customWidth="1"/>
    <col min="10409" max="10409" width="4.125" customWidth="1"/>
    <col min="10410" max="10410" width="17.625" customWidth="1"/>
    <col min="10411" max="10412" width="4.625" customWidth="1"/>
    <col min="10413" max="10413" width="17.625" customWidth="1"/>
    <col min="10414" max="10415" width="4.625" customWidth="1"/>
    <col min="10416" max="10416" width="17.625" customWidth="1"/>
    <col min="10417" max="10418" width="4.625" customWidth="1"/>
    <col min="10419" max="10419" width="17.625" customWidth="1"/>
    <col min="10420" max="10421" width="4.625" customWidth="1"/>
    <col min="10422" max="10422" width="17.625" customWidth="1"/>
    <col min="10423" max="10423" width="4.625" customWidth="1"/>
    <col min="10424" max="10424" width="0" hidden="1" customWidth="1"/>
    <col min="10425" max="10425" width="1" customWidth="1"/>
    <col min="10426" max="10426" width="6" customWidth="1"/>
    <col min="10427" max="10450" width="4.5" customWidth="1"/>
    <col min="10451" max="10452" width="4" customWidth="1"/>
    <col min="10453" max="10458" width="3.625" customWidth="1"/>
    <col min="10459" max="10462" width="5.875" customWidth="1"/>
    <col min="10463" max="10481" width="3.625" customWidth="1"/>
    <col min="10664" max="10664" width="4.25" customWidth="1"/>
    <col min="10665" max="10665" width="4.125" customWidth="1"/>
    <col min="10666" max="10666" width="17.625" customWidth="1"/>
    <col min="10667" max="10668" width="4.625" customWidth="1"/>
    <col min="10669" max="10669" width="17.625" customWidth="1"/>
    <col min="10670" max="10671" width="4.625" customWidth="1"/>
    <col min="10672" max="10672" width="17.625" customWidth="1"/>
    <col min="10673" max="10674" width="4.625" customWidth="1"/>
    <col min="10675" max="10675" width="17.625" customWidth="1"/>
    <col min="10676" max="10677" width="4.625" customWidth="1"/>
    <col min="10678" max="10678" width="17.625" customWidth="1"/>
    <col min="10679" max="10679" width="4.625" customWidth="1"/>
    <col min="10680" max="10680" width="0" hidden="1" customWidth="1"/>
    <col min="10681" max="10681" width="1" customWidth="1"/>
    <col min="10682" max="10682" width="6" customWidth="1"/>
    <col min="10683" max="10706" width="4.5" customWidth="1"/>
    <col min="10707" max="10708" width="4" customWidth="1"/>
    <col min="10709" max="10714" width="3.625" customWidth="1"/>
    <col min="10715" max="10718" width="5.875" customWidth="1"/>
    <col min="10719" max="10737" width="3.625" customWidth="1"/>
    <col min="10920" max="10920" width="4.25" customWidth="1"/>
    <col min="10921" max="10921" width="4.125" customWidth="1"/>
    <col min="10922" max="10922" width="17.625" customWidth="1"/>
    <col min="10923" max="10924" width="4.625" customWidth="1"/>
    <col min="10925" max="10925" width="17.625" customWidth="1"/>
    <col min="10926" max="10927" width="4.625" customWidth="1"/>
    <col min="10928" max="10928" width="17.625" customWidth="1"/>
    <col min="10929" max="10930" width="4.625" customWidth="1"/>
    <col min="10931" max="10931" width="17.625" customWidth="1"/>
    <col min="10932" max="10933" width="4.625" customWidth="1"/>
    <col min="10934" max="10934" width="17.625" customWidth="1"/>
    <col min="10935" max="10935" width="4.625" customWidth="1"/>
    <col min="10936" max="10936" width="0" hidden="1" customWidth="1"/>
    <col min="10937" max="10937" width="1" customWidth="1"/>
    <col min="10938" max="10938" width="6" customWidth="1"/>
    <col min="10939" max="10962" width="4.5" customWidth="1"/>
    <col min="10963" max="10964" width="4" customWidth="1"/>
    <col min="10965" max="10970" width="3.625" customWidth="1"/>
    <col min="10971" max="10974" width="5.875" customWidth="1"/>
    <col min="10975" max="10993" width="3.625" customWidth="1"/>
    <col min="11176" max="11176" width="4.25" customWidth="1"/>
    <col min="11177" max="11177" width="4.125" customWidth="1"/>
    <col min="11178" max="11178" width="17.625" customWidth="1"/>
    <col min="11179" max="11180" width="4.625" customWidth="1"/>
    <col min="11181" max="11181" width="17.625" customWidth="1"/>
    <col min="11182" max="11183" width="4.625" customWidth="1"/>
    <col min="11184" max="11184" width="17.625" customWidth="1"/>
    <col min="11185" max="11186" width="4.625" customWidth="1"/>
    <col min="11187" max="11187" width="17.625" customWidth="1"/>
    <col min="11188" max="11189" width="4.625" customWidth="1"/>
    <col min="11190" max="11190" width="17.625" customWidth="1"/>
    <col min="11191" max="11191" width="4.625" customWidth="1"/>
    <col min="11192" max="11192" width="0" hidden="1" customWidth="1"/>
    <col min="11193" max="11193" width="1" customWidth="1"/>
    <col min="11194" max="11194" width="6" customWidth="1"/>
    <col min="11195" max="11218" width="4.5" customWidth="1"/>
    <col min="11219" max="11220" width="4" customWidth="1"/>
    <col min="11221" max="11226" width="3.625" customWidth="1"/>
    <col min="11227" max="11230" width="5.875" customWidth="1"/>
    <col min="11231" max="11249" width="3.625" customWidth="1"/>
    <col min="11432" max="11432" width="4.25" customWidth="1"/>
    <col min="11433" max="11433" width="4.125" customWidth="1"/>
    <col min="11434" max="11434" width="17.625" customWidth="1"/>
    <col min="11435" max="11436" width="4.625" customWidth="1"/>
    <col min="11437" max="11437" width="17.625" customWidth="1"/>
    <col min="11438" max="11439" width="4.625" customWidth="1"/>
    <col min="11440" max="11440" width="17.625" customWidth="1"/>
    <col min="11441" max="11442" width="4.625" customWidth="1"/>
    <col min="11443" max="11443" width="17.625" customWidth="1"/>
    <col min="11444" max="11445" width="4.625" customWidth="1"/>
    <col min="11446" max="11446" width="17.625" customWidth="1"/>
    <col min="11447" max="11447" width="4.625" customWidth="1"/>
    <col min="11448" max="11448" width="0" hidden="1" customWidth="1"/>
    <col min="11449" max="11449" width="1" customWidth="1"/>
    <col min="11450" max="11450" width="6" customWidth="1"/>
    <col min="11451" max="11474" width="4.5" customWidth="1"/>
    <col min="11475" max="11476" width="4" customWidth="1"/>
    <col min="11477" max="11482" width="3.625" customWidth="1"/>
    <col min="11483" max="11486" width="5.875" customWidth="1"/>
    <col min="11487" max="11505" width="3.625" customWidth="1"/>
    <col min="11688" max="11688" width="4.25" customWidth="1"/>
    <col min="11689" max="11689" width="4.125" customWidth="1"/>
    <col min="11690" max="11690" width="17.625" customWidth="1"/>
    <col min="11691" max="11692" width="4.625" customWidth="1"/>
    <col min="11693" max="11693" width="17.625" customWidth="1"/>
    <col min="11694" max="11695" width="4.625" customWidth="1"/>
    <col min="11696" max="11696" width="17.625" customWidth="1"/>
    <col min="11697" max="11698" width="4.625" customWidth="1"/>
    <col min="11699" max="11699" width="17.625" customWidth="1"/>
    <col min="11700" max="11701" width="4.625" customWidth="1"/>
    <col min="11702" max="11702" width="17.625" customWidth="1"/>
    <col min="11703" max="11703" width="4.625" customWidth="1"/>
    <col min="11704" max="11704" width="0" hidden="1" customWidth="1"/>
    <col min="11705" max="11705" width="1" customWidth="1"/>
    <col min="11706" max="11706" width="6" customWidth="1"/>
    <col min="11707" max="11730" width="4.5" customWidth="1"/>
    <col min="11731" max="11732" width="4" customWidth="1"/>
    <col min="11733" max="11738" width="3.625" customWidth="1"/>
    <col min="11739" max="11742" width="5.875" customWidth="1"/>
    <col min="11743" max="11761" width="3.625" customWidth="1"/>
    <col min="11944" max="11944" width="4.25" customWidth="1"/>
    <col min="11945" max="11945" width="4.125" customWidth="1"/>
    <col min="11946" max="11946" width="17.625" customWidth="1"/>
    <col min="11947" max="11948" width="4.625" customWidth="1"/>
    <col min="11949" max="11949" width="17.625" customWidth="1"/>
    <col min="11950" max="11951" width="4.625" customWidth="1"/>
    <col min="11952" max="11952" width="17.625" customWidth="1"/>
    <col min="11953" max="11954" width="4.625" customWidth="1"/>
    <col min="11955" max="11955" width="17.625" customWidth="1"/>
    <col min="11956" max="11957" width="4.625" customWidth="1"/>
    <col min="11958" max="11958" width="17.625" customWidth="1"/>
    <col min="11959" max="11959" width="4.625" customWidth="1"/>
    <col min="11960" max="11960" width="0" hidden="1" customWidth="1"/>
    <col min="11961" max="11961" width="1" customWidth="1"/>
    <col min="11962" max="11962" width="6" customWidth="1"/>
    <col min="11963" max="11986" width="4.5" customWidth="1"/>
    <col min="11987" max="11988" width="4" customWidth="1"/>
    <col min="11989" max="11994" width="3.625" customWidth="1"/>
    <col min="11995" max="11998" width="5.875" customWidth="1"/>
    <col min="11999" max="12017" width="3.625" customWidth="1"/>
    <col min="12200" max="12200" width="4.25" customWidth="1"/>
    <col min="12201" max="12201" width="4.125" customWidth="1"/>
    <col min="12202" max="12202" width="17.625" customWidth="1"/>
    <col min="12203" max="12204" width="4.625" customWidth="1"/>
    <col min="12205" max="12205" width="17.625" customWidth="1"/>
    <col min="12206" max="12207" width="4.625" customWidth="1"/>
    <col min="12208" max="12208" width="17.625" customWidth="1"/>
    <col min="12209" max="12210" width="4.625" customWidth="1"/>
    <col min="12211" max="12211" width="17.625" customWidth="1"/>
    <col min="12212" max="12213" width="4.625" customWidth="1"/>
    <col min="12214" max="12214" width="17.625" customWidth="1"/>
    <col min="12215" max="12215" width="4.625" customWidth="1"/>
    <col min="12216" max="12216" width="0" hidden="1" customWidth="1"/>
    <col min="12217" max="12217" width="1" customWidth="1"/>
    <col min="12218" max="12218" width="6" customWidth="1"/>
    <col min="12219" max="12242" width="4.5" customWidth="1"/>
    <col min="12243" max="12244" width="4" customWidth="1"/>
    <col min="12245" max="12250" width="3.625" customWidth="1"/>
    <col min="12251" max="12254" width="5.875" customWidth="1"/>
    <col min="12255" max="12273" width="3.625" customWidth="1"/>
    <col min="12456" max="12456" width="4.25" customWidth="1"/>
    <col min="12457" max="12457" width="4.125" customWidth="1"/>
    <col min="12458" max="12458" width="17.625" customWidth="1"/>
    <col min="12459" max="12460" width="4.625" customWidth="1"/>
    <col min="12461" max="12461" width="17.625" customWidth="1"/>
    <col min="12462" max="12463" width="4.625" customWidth="1"/>
    <col min="12464" max="12464" width="17.625" customWidth="1"/>
    <col min="12465" max="12466" width="4.625" customWidth="1"/>
    <col min="12467" max="12467" width="17.625" customWidth="1"/>
    <col min="12468" max="12469" width="4.625" customWidth="1"/>
    <col min="12470" max="12470" width="17.625" customWidth="1"/>
    <col min="12471" max="12471" width="4.625" customWidth="1"/>
    <col min="12472" max="12472" width="0" hidden="1" customWidth="1"/>
    <col min="12473" max="12473" width="1" customWidth="1"/>
    <col min="12474" max="12474" width="6" customWidth="1"/>
    <col min="12475" max="12498" width="4.5" customWidth="1"/>
    <col min="12499" max="12500" width="4" customWidth="1"/>
    <col min="12501" max="12506" width="3.625" customWidth="1"/>
    <col min="12507" max="12510" width="5.875" customWidth="1"/>
    <col min="12511" max="12529" width="3.625" customWidth="1"/>
    <col min="12712" max="12712" width="4.25" customWidth="1"/>
    <col min="12713" max="12713" width="4.125" customWidth="1"/>
    <col min="12714" max="12714" width="17.625" customWidth="1"/>
    <col min="12715" max="12716" width="4.625" customWidth="1"/>
    <col min="12717" max="12717" width="17.625" customWidth="1"/>
    <col min="12718" max="12719" width="4.625" customWidth="1"/>
    <col min="12720" max="12720" width="17.625" customWidth="1"/>
    <col min="12721" max="12722" width="4.625" customWidth="1"/>
    <col min="12723" max="12723" width="17.625" customWidth="1"/>
    <col min="12724" max="12725" width="4.625" customWidth="1"/>
    <col min="12726" max="12726" width="17.625" customWidth="1"/>
    <col min="12727" max="12727" width="4.625" customWidth="1"/>
    <col min="12728" max="12728" width="0" hidden="1" customWidth="1"/>
    <col min="12729" max="12729" width="1" customWidth="1"/>
    <col min="12730" max="12730" width="6" customWidth="1"/>
    <col min="12731" max="12754" width="4.5" customWidth="1"/>
    <col min="12755" max="12756" width="4" customWidth="1"/>
    <col min="12757" max="12762" width="3.625" customWidth="1"/>
    <col min="12763" max="12766" width="5.875" customWidth="1"/>
    <col min="12767" max="12785" width="3.625" customWidth="1"/>
    <col min="12968" max="12968" width="4.25" customWidth="1"/>
    <col min="12969" max="12969" width="4.125" customWidth="1"/>
    <col min="12970" max="12970" width="17.625" customWidth="1"/>
    <col min="12971" max="12972" width="4.625" customWidth="1"/>
    <col min="12973" max="12973" width="17.625" customWidth="1"/>
    <col min="12974" max="12975" width="4.625" customWidth="1"/>
    <col min="12976" max="12976" width="17.625" customWidth="1"/>
    <col min="12977" max="12978" width="4.625" customWidth="1"/>
    <col min="12979" max="12979" width="17.625" customWidth="1"/>
    <col min="12980" max="12981" width="4.625" customWidth="1"/>
    <col min="12982" max="12982" width="17.625" customWidth="1"/>
    <col min="12983" max="12983" width="4.625" customWidth="1"/>
    <col min="12984" max="12984" width="0" hidden="1" customWidth="1"/>
    <col min="12985" max="12985" width="1" customWidth="1"/>
    <col min="12986" max="12986" width="6" customWidth="1"/>
    <col min="12987" max="13010" width="4.5" customWidth="1"/>
    <col min="13011" max="13012" width="4" customWidth="1"/>
    <col min="13013" max="13018" width="3.625" customWidth="1"/>
    <col min="13019" max="13022" width="5.875" customWidth="1"/>
    <col min="13023" max="13041" width="3.625" customWidth="1"/>
    <col min="13224" max="13224" width="4.25" customWidth="1"/>
    <col min="13225" max="13225" width="4.125" customWidth="1"/>
    <col min="13226" max="13226" width="17.625" customWidth="1"/>
    <col min="13227" max="13228" width="4.625" customWidth="1"/>
    <col min="13229" max="13229" width="17.625" customWidth="1"/>
    <col min="13230" max="13231" width="4.625" customWidth="1"/>
    <col min="13232" max="13232" width="17.625" customWidth="1"/>
    <col min="13233" max="13234" width="4.625" customWidth="1"/>
    <col min="13235" max="13235" width="17.625" customWidth="1"/>
    <col min="13236" max="13237" width="4.625" customWidth="1"/>
    <col min="13238" max="13238" width="17.625" customWidth="1"/>
    <col min="13239" max="13239" width="4.625" customWidth="1"/>
    <col min="13240" max="13240" width="0" hidden="1" customWidth="1"/>
    <col min="13241" max="13241" width="1" customWidth="1"/>
    <col min="13242" max="13242" width="6" customWidth="1"/>
    <col min="13243" max="13266" width="4.5" customWidth="1"/>
    <col min="13267" max="13268" width="4" customWidth="1"/>
    <col min="13269" max="13274" width="3.625" customWidth="1"/>
    <col min="13275" max="13278" width="5.875" customWidth="1"/>
    <col min="13279" max="13297" width="3.625" customWidth="1"/>
    <col min="13480" max="13480" width="4.25" customWidth="1"/>
    <col min="13481" max="13481" width="4.125" customWidth="1"/>
    <col min="13482" max="13482" width="17.625" customWidth="1"/>
    <col min="13483" max="13484" width="4.625" customWidth="1"/>
    <col min="13485" max="13485" width="17.625" customWidth="1"/>
    <col min="13486" max="13487" width="4.625" customWidth="1"/>
    <col min="13488" max="13488" width="17.625" customWidth="1"/>
    <col min="13489" max="13490" width="4.625" customWidth="1"/>
    <col min="13491" max="13491" width="17.625" customWidth="1"/>
    <col min="13492" max="13493" width="4.625" customWidth="1"/>
    <col min="13494" max="13494" width="17.625" customWidth="1"/>
    <col min="13495" max="13495" width="4.625" customWidth="1"/>
    <col min="13496" max="13496" width="0" hidden="1" customWidth="1"/>
    <col min="13497" max="13497" width="1" customWidth="1"/>
    <col min="13498" max="13498" width="6" customWidth="1"/>
    <col min="13499" max="13522" width="4.5" customWidth="1"/>
    <col min="13523" max="13524" width="4" customWidth="1"/>
    <col min="13525" max="13530" width="3.625" customWidth="1"/>
    <col min="13531" max="13534" width="5.875" customWidth="1"/>
    <col min="13535" max="13553" width="3.625" customWidth="1"/>
    <col min="13736" max="13736" width="4.25" customWidth="1"/>
    <col min="13737" max="13737" width="4.125" customWidth="1"/>
    <col min="13738" max="13738" width="17.625" customWidth="1"/>
    <col min="13739" max="13740" width="4.625" customWidth="1"/>
    <col min="13741" max="13741" width="17.625" customWidth="1"/>
    <col min="13742" max="13743" width="4.625" customWidth="1"/>
    <col min="13744" max="13744" width="17.625" customWidth="1"/>
    <col min="13745" max="13746" width="4.625" customWidth="1"/>
    <col min="13747" max="13747" width="17.625" customWidth="1"/>
    <col min="13748" max="13749" width="4.625" customWidth="1"/>
    <col min="13750" max="13750" width="17.625" customWidth="1"/>
    <col min="13751" max="13751" width="4.625" customWidth="1"/>
    <col min="13752" max="13752" width="0" hidden="1" customWidth="1"/>
    <col min="13753" max="13753" width="1" customWidth="1"/>
    <col min="13754" max="13754" width="6" customWidth="1"/>
    <col min="13755" max="13778" width="4.5" customWidth="1"/>
    <col min="13779" max="13780" width="4" customWidth="1"/>
    <col min="13781" max="13786" width="3.625" customWidth="1"/>
    <col min="13787" max="13790" width="5.875" customWidth="1"/>
    <col min="13791" max="13809" width="3.625" customWidth="1"/>
    <col min="13992" max="13992" width="4.25" customWidth="1"/>
    <col min="13993" max="13993" width="4.125" customWidth="1"/>
    <col min="13994" max="13994" width="17.625" customWidth="1"/>
    <col min="13995" max="13996" width="4.625" customWidth="1"/>
    <col min="13997" max="13997" width="17.625" customWidth="1"/>
    <col min="13998" max="13999" width="4.625" customWidth="1"/>
    <col min="14000" max="14000" width="17.625" customWidth="1"/>
    <col min="14001" max="14002" width="4.625" customWidth="1"/>
    <col min="14003" max="14003" width="17.625" customWidth="1"/>
    <col min="14004" max="14005" width="4.625" customWidth="1"/>
    <col min="14006" max="14006" width="17.625" customWidth="1"/>
    <col min="14007" max="14007" width="4.625" customWidth="1"/>
    <col min="14008" max="14008" width="0" hidden="1" customWidth="1"/>
    <col min="14009" max="14009" width="1" customWidth="1"/>
    <col min="14010" max="14010" width="6" customWidth="1"/>
    <col min="14011" max="14034" width="4.5" customWidth="1"/>
    <col min="14035" max="14036" width="4" customWidth="1"/>
    <col min="14037" max="14042" width="3.625" customWidth="1"/>
    <col min="14043" max="14046" width="5.875" customWidth="1"/>
    <col min="14047" max="14065" width="3.625" customWidth="1"/>
    <col min="14248" max="14248" width="4.25" customWidth="1"/>
    <col min="14249" max="14249" width="4.125" customWidth="1"/>
    <col min="14250" max="14250" width="17.625" customWidth="1"/>
    <col min="14251" max="14252" width="4.625" customWidth="1"/>
    <col min="14253" max="14253" width="17.625" customWidth="1"/>
    <col min="14254" max="14255" width="4.625" customWidth="1"/>
    <col min="14256" max="14256" width="17.625" customWidth="1"/>
    <col min="14257" max="14258" width="4.625" customWidth="1"/>
    <col min="14259" max="14259" width="17.625" customWidth="1"/>
    <col min="14260" max="14261" width="4.625" customWidth="1"/>
    <col min="14262" max="14262" width="17.625" customWidth="1"/>
    <col min="14263" max="14263" width="4.625" customWidth="1"/>
    <col min="14264" max="14264" width="0" hidden="1" customWidth="1"/>
    <col min="14265" max="14265" width="1" customWidth="1"/>
    <col min="14266" max="14266" width="6" customWidth="1"/>
    <col min="14267" max="14290" width="4.5" customWidth="1"/>
    <col min="14291" max="14292" width="4" customWidth="1"/>
    <col min="14293" max="14298" width="3.625" customWidth="1"/>
    <col min="14299" max="14302" width="5.875" customWidth="1"/>
    <col min="14303" max="14321" width="3.625" customWidth="1"/>
    <col min="14504" max="14504" width="4.25" customWidth="1"/>
    <col min="14505" max="14505" width="4.125" customWidth="1"/>
    <col min="14506" max="14506" width="17.625" customWidth="1"/>
    <col min="14507" max="14508" width="4.625" customWidth="1"/>
    <col min="14509" max="14509" width="17.625" customWidth="1"/>
    <col min="14510" max="14511" width="4.625" customWidth="1"/>
    <col min="14512" max="14512" width="17.625" customWidth="1"/>
    <col min="14513" max="14514" width="4.625" customWidth="1"/>
    <col min="14515" max="14515" width="17.625" customWidth="1"/>
    <col min="14516" max="14517" width="4.625" customWidth="1"/>
    <col min="14518" max="14518" width="17.625" customWidth="1"/>
    <col min="14519" max="14519" width="4.625" customWidth="1"/>
    <col min="14520" max="14520" width="0" hidden="1" customWidth="1"/>
    <col min="14521" max="14521" width="1" customWidth="1"/>
    <col min="14522" max="14522" width="6" customWidth="1"/>
    <col min="14523" max="14546" width="4.5" customWidth="1"/>
    <col min="14547" max="14548" width="4" customWidth="1"/>
    <col min="14549" max="14554" width="3.625" customWidth="1"/>
    <col min="14555" max="14558" width="5.875" customWidth="1"/>
    <col min="14559" max="14577" width="3.625" customWidth="1"/>
    <col min="14760" max="14760" width="4.25" customWidth="1"/>
    <col min="14761" max="14761" width="4.125" customWidth="1"/>
    <col min="14762" max="14762" width="17.625" customWidth="1"/>
    <col min="14763" max="14764" width="4.625" customWidth="1"/>
    <col min="14765" max="14765" width="17.625" customWidth="1"/>
    <col min="14766" max="14767" width="4.625" customWidth="1"/>
    <col min="14768" max="14768" width="17.625" customWidth="1"/>
    <col min="14769" max="14770" width="4.625" customWidth="1"/>
    <col min="14771" max="14771" width="17.625" customWidth="1"/>
    <col min="14772" max="14773" width="4.625" customWidth="1"/>
    <col min="14774" max="14774" width="17.625" customWidth="1"/>
    <col min="14775" max="14775" width="4.625" customWidth="1"/>
    <col min="14776" max="14776" width="0" hidden="1" customWidth="1"/>
    <col min="14777" max="14777" width="1" customWidth="1"/>
    <col min="14778" max="14778" width="6" customWidth="1"/>
    <col min="14779" max="14802" width="4.5" customWidth="1"/>
    <col min="14803" max="14804" width="4" customWidth="1"/>
    <col min="14805" max="14810" width="3.625" customWidth="1"/>
    <col min="14811" max="14814" width="5.875" customWidth="1"/>
    <col min="14815" max="14833" width="3.625" customWidth="1"/>
    <col min="15016" max="15016" width="4.25" customWidth="1"/>
    <col min="15017" max="15017" width="4.125" customWidth="1"/>
    <col min="15018" max="15018" width="17.625" customWidth="1"/>
    <col min="15019" max="15020" width="4.625" customWidth="1"/>
    <col min="15021" max="15021" width="17.625" customWidth="1"/>
    <col min="15022" max="15023" width="4.625" customWidth="1"/>
    <col min="15024" max="15024" width="17.625" customWidth="1"/>
    <col min="15025" max="15026" width="4.625" customWidth="1"/>
    <col min="15027" max="15027" width="17.625" customWidth="1"/>
    <col min="15028" max="15029" width="4.625" customWidth="1"/>
    <col min="15030" max="15030" width="17.625" customWidth="1"/>
    <col min="15031" max="15031" width="4.625" customWidth="1"/>
    <col min="15032" max="15032" width="0" hidden="1" customWidth="1"/>
    <col min="15033" max="15033" width="1" customWidth="1"/>
    <col min="15034" max="15034" width="6" customWidth="1"/>
    <col min="15035" max="15058" width="4.5" customWidth="1"/>
    <col min="15059" max="15060" width="4" customWidth="1"/>
    <col min="15061" max="15066" width="3.625" customWidth="1"/>
    <col min="15067" max="15070" width="5.875" customWidth="1"/>
    <col min="15071" max="15089" width="3.625" customWidth="1"/>
    <col min="15272" max="15272" width="4.25" customWidth="1"/>
    <col min="15273" max="15273" width="4.125" customWidth="1"/>
    <col min="15274" max="15274" width="17.625" customWidth="1"/>
    <col min="15275" max="15276" width="4.625" customWidth="1"/>
    <col min="15277" max="15277" width="17.625" customWidth="1"/>
    <col min="15278" max="15279" width="4.625" customWidth="1"/>
    <col min="15280" max="15280" width="17.625" customWidth="1"/>
    <col min="15281" max="15282" width="4.625" customWidth="1"/>
    <col min="15283" max="15283" width="17.625" customWidth="1"/>
    <col min="15284" max="15285" width="4.625" customWidth="1"/>
    <col min="15286" max="15286" width="17.625" customWidth="1"/>
    <col min="15287" max="15287" width="4.625" customWidth="1"/>
    <col min="15288" max="15288" width="0" hidden="1" customWidth="1"/>
    <col min="15289" max="15289" width="1" customWidth="1"/>
    <col min="15290" max="15290" width="6" customWidth="1"/>
    <col min="15291" max="15314" width="4.5" customWidth="1"/>
    <col min="15315" max="15316" width="4" customWidth="1"/>
    <col min="15317" max="15322" width="3.625" customWidth="1"/>
    <col min="15323" max="15326" width="5.875" customWidth="1"/>
    <col min="15327" max="15345" width="3.625" customWidth="1"/>
    <col min="15528" max="15528" width="4.25" customWidth="1"/>
    <col min="15529" max="15529" width="4.125" customWidth="1"/>
    <col min="15530" max="15530" width="17.625" customWidth="1"/>
    <col min="15531" max="15532" width="4.625" customWidth="1"/>
    <col min="15533" max="15533" width="17.625" customWidth="1"/>
    <col min="15534" max="15535" width="4.625" customWidth="1"/>
    <col min="15536" max="15536" width="17.625" customWidth="1"/>
    <col min="15537" max="15538" width="4.625" customWidth="1"/>
    <col min="15539" max="15539" width="17.625" customWidth="1"/>
    <col min="15540" max="15541" width="4.625" customWidth="1"/>
    <col min="15542" max="15542" width="17.625" customWidth="1"/>
    <col min="15543" max="15543" width="4.625" customWidth="1"/>
    <col min="15544" max="15544" width="0" hidden="1" customWidth="1"/>
    <col min="15545" max="15545" width="1" customWidth="1"/>
    <col min="15546" max="15546" width="6" customWidth="1"/>
    <col min="15547" max="15570" width="4.5" customWidth="1"/>
    <col min="15571" max="15572" width="4" customWidth="1"/>
    <col min="15573" max="15578" width="3.625" customWidth="1"/>
    <col min="15579" max="15582" width="5.875" customWidth="1"/>
    <col min="15583" max="15601" width="3.625" customWidth="1"/>
    <col min="15784" max="15784" width="4.25" customWidth="1"/>
    <col min="15785" max="15785" width="4.125" customWidth="1"/>
    <col min="15786" max="15786" width="17.625" customWidth="1"/>
    <col min="15787" max="15788" width="4.625" customWidth="1"/>
    <col min="15789" max="15789" width="17.625" customWidth="1"/>
    <col min="15790" max="15791" width="4.625" customWidth="1"/>
    <col min="15792" max="15792" width="17.625" customWidth="1"/>
    <col min="15793" max="15794" width="4.625" customWidth="1"/>
    <col min="15795" max="15795" width="17.625" customWidth="1"/>
    <col min="15796" max="15797" width="4.625" customWidth="1"/>
    <col min="15798" max="15798" width="17.625" customWidth="1"/>
    <col min="15799" max="15799" width="4.625" customWidth="1"/>
    <col min="15800" max="15800" width="0" hidden="1" customWidth="1"/>
    <col min="15801" max="15801" width="1" customWidth="1"/>
    <col min="15802" max="15802" width="6" customWidth="1"/>
    <col min="15803" max="15826" width="4.5" customWidth="1"/>
    <col min="15827" max="15828" width="4" customWidth="1"/>
    <col min="15829" max="15834" width="3.625" customWidth="1"/>
    <col min="15835" max="15838" width="5.875" customWidth="1"/>
    <col min="15839" max="15857" width="3.625" customWidth="1"/>
    <col min="16040" max="16040" width="4.25" customWidth="1"/>
    <col min="16041" max="16041" width="4.125" customWidth="1"/>
    <col min="16042" max="16042" width="17.625" customWidth="1"/>
    <col min="16043" max="16044" width="4.625" customWidth="1"/>
    <col min="16045" max="16045" width="17.625" customWidth="1"/>
    <col min="16046" max="16047" width="4.625" customWidth="1"/>
    <col min="16048" max="16048" width="17.625" customWidth="1"/>
    <col min="16049" max="16050" width="4.625" customWidth="1"/>
    <col min="16051" max="16051" width="17.625" customWidth="1"/>
    <col min="16052" max="16053" width="4.625" customWidth="1"/>
    <col min="16054" max="16054" width="17.625" customWidth="1"/>
    <col min="16055" max="16055" width="4.625" customWidth="1"/>
    <col min="16056" max="16056" width="0" hidden="1" customWidth="1"/>
    <col min="16057" max="16057" width="1" customWidth="1"/>
    <col min="16058" max="16058" width="6" customWidth="1"/>
    <col min="16059" max="16082" width="4.5" customWidth="1"/>
    <col min="16083" max="16084" width="4" customWidth="1"/>
    <col min="16085" max="16090" width="3.625" customWidth="1"/>
    <col min="16091" max="16094" width="5.875" customWidth="1"/>
    <col min="16095" max="16113" width="3.625" customWidth="1"/>
  </cols>
  <sheetData>
    <row r="1" spans="1:32" ht="27.75" customHeight="1" thickBot="1" x14ac:dyDescent="0.2">
      <c r="A1" s="267" t="s">
        <v>0</v>
      </c>
      <c r="B1" s="267"/>
      <c r="C1" s="267"/>
      <c r="D1" s="267"/>
      <c r="E1" s="267"/>
      <c r="F1" s="267"/>
      <c r="G1" s="267"/>
      <c r="H1" s="267"/>
      <c r="I1" s="267"/>
      <c r="J1" s="267"/>
      <c r="K1" s="267"/>
      <c r="L1" s="267"/>
      <c r="M1" s="267"/>
      <c r="N1" s="267"/>
      <c r="O1" s="267"/>
      <c r="Q1" t="s">
        <v>108</v>
      </c>
    </row>
    <row r="2" spans="1:32" ht="27.75" customHeight="1" thickBot="1" x14ac:dyDescent="0.2">
      <c r="A2" s="268" t="s">
        <v>113</v>
      </c>
      <c r="B2" s="264"/>
      <c r="C2" s="273"/>
      <c r="D2" s="274"/>
      <c r="E2" s="274"/>
      <c r="F2" s="274"/>
      <c r="G2" s="274"/>
      <c r="H2" s="274"/>
      <c r="I2" s="274"/>
      <c r="J2" s="274"/>
      <c r="K2" s="274"/>
      <c r="L2" s="274"/>
      <c r="M2" s="274"/>
      <c r="N2" s="274"/>
      <c r="O2" s="275"/>
      <c r="Q2" t="s">
        <v>227</v>
      </c>
    </row>
    <row r="3" spans="1:32" ht="27.75" customHeight="1" thickBot="1" x14ac:dyDescent="0.2">
      <c r="A3" s="222" t="s">
        <v>280</v>
      </c>
      <c r="B3" s="223"/>
      <c r="C3" s="224"/>
      <c r="D3" s="225"/>
      <c r="E3" s="225"/>
      <c r="F3" s="225"/>
      <c r="G3" s="225"/>
      <c r="H3" s="225"/>
      <c r="I3" s="225"/>
      <c r="J3" s="225"/>
      <c r="K3" s="225"/>
      <c r="L3" s="225"/>
      <c r="M3" s="225"/>
      <c r="N3" s="225"/>
      <c r="O3" s="226"/>
      <c r="Q3" t="s">
        <v>228</v>
      </c>
    </row>
    <row r="4" spans="1:32" ht="27.75" customHeight="1" x14ac:dyDescent="0.15">
      <c r="A4" s="236" t="s">
        <v>281</v>
      </c>
      <c r="B4" s="237"/>
      <c r="C4" s="227"/>
      <c r="D4" s="228"/>
      <c r="E4" s="228"/>
      <c r="F4" s="228"/>
      <c r="G4" s="228"/>
      <c r="H4" s="228"/>
      <c r="I4" s="228"/>
      <c r="J4" s="228"/>
      <c r="K4" s="228"/>
      <c r="L4" s="228"/>
      <c r="M4" s="228"/>
      <c r="N4" s="228"/>
      <c r="O4" s="229"/>
      <c r="Q4" t="s">
        <v>112</v>
      </c>
    </row>
    <row r="5" spans="1:32" ht="27.75" customHeight="1" x14ac:dyDescent="0.15">
      <c r="A5" s="238"/>
      <c r="B5" s="239"/>
      <c r="C5" s="230"/>
      <c r="D5" s="231"/>
      <c r="E5" s="231"/>
      <c r="F5" s="231"/>
      <c r="G5" s="231"/>
      <c r="H5" s="231"/>
      <c r="I5" s="231"/>
      <c r="J5" s="231"/>
      <c r="K5" s="231"/>
      <c r="L5" s="231"/>
      <c r="M5" s="231"/>
      <c r="N5" s="231"/>
      <c r="O5" s="232"/>
      <c r="Q5" t="s">
        <v>110</v>
      </c>
    </row>
    <row r="6" spans="1:32" ht="27.75" customHeight="1" thickBot="1" x14ac:dyDescent="0.2">
      <c r="A6" s="240"/>
      <c r="B6" s="241"/>
      <c r="C6" s="233"/>
      <c r="D6" s="234"/>
      <c r="E6" s="234"/>
      <c r="F6" s="234"/>
      <c r="G6" s="234"/>
      <c r="H6" s="234"/>
      <c r="I6" s="234"/>
      <c r="J6" s="234"/>
      <c r="K6" s="234"/>
      <c r="L6" s="234"/>
      <c r="M6" s="234"/>
      <c r="N6" s="234"/>
      <c r="O6" s="235"/>
      <c r="Q6" t="s">
        <v>229</v>
      </c>
    </row>
    <row r="7" spans="1:32" ht="27.75" customHeight="1" thickBot="1" x14ac:dyDescent="0.2">
      <c r="A7" s="268" t="s">
        <v>114</v>
      </c>
      <c r="B7" s="264"/>
      <c r="C7" s="273"/>
      <c r="D7" s="274"/>
      <c r="E7" s="274"/>
      <c r="F7" s="274"/>
      <c r="G7" s="274"/>
      <c r="H7" s="274"/>
      <c r="I7" s="274"/>
      <c r="J7" s="274"/>
      <c r="K7" s="274"/>
      <c r="L7" s="274"/>
      <c r="M7" s="274"/>
      <c r="N7" s="274"/>
      <c r="O7" s="275"/>
      <c r="Q7" t="s">
        <v>109</v>
      </c>
    </row>
    <row r="8" spans="1:32" ht="27.75" customHeight="1" thickBot="1" x14ac:dyDescent="0.2">
      <c r="A8" s="268" t="s">
        <v>115</v>
      </c>
      <c r="B8" s="264"/>
      <c r="C8" s="273"/>
      <c r="D8" s="274"/>
      <c r="E8" s="274"/>
      <c r="F8" s="274"/>
      <c r="G8" s="274"/>
      <c r="H8" s="274"/>
      <c r="I8" s="274"/>
      <c r="J8" s="274"/>
      <c r="K8" s="274"/>
      <c r="L8" s="274"/>
      <c r="M8" s="274"/>
      <c r="N8" s="274"/>
      <c r="O8" s="275"/>
      <c r="Q8"/>
    </row>
    <row r="9" spans="1:32" ht="27.75" customHeight="1" thickBot="1" x14ac:dyDescent="0.2">
      <c r="A9" s="268" t="s">
        <v>282</v>
      </c>
      <c r="B9" s="264"/>
      <c r="C9" s="247"/>
      <c r="D9" s="248"/>
      <c r="E9" s="249"/>
      <c r="F9" s="263" t="s">
        <v>106</v>
      </c>
      <c r="G9" s="264"/>
      <c r="H9" s="276"/>
      <c r="I9" s="274"/>
      <c r="J9" s="274"/>
      <c r="K9" s="131"/>
      <c r="L9" s="131"/>
      <c r="M9" s="131"/>
      <c r="N9" s="131"/>
      <c r="O9" s="132"/>
      <c r="Q9"/>
    </row>
    <row r="10" spans="1:32" ht="27.75" customHeight="1" thickBot="1" x14ac:dyDescent="0.2">
      <c r="A10" s="268" t="s">
        <v>116</v>
      </c>
      <c r="B10" s="264"/>
      <c r="C10" s="250"/>
      <c r="D10" s="251"/>
      <c r="E10" s="133" t="s">
        <v>92</v>
      </c>
      <c r="F10" s="131"/>
      <c r="G10" s="131"/>
      <c r="H10" s="131"/>
      <c r="I10" s="134"/>
      <c r="J10" s="134"/>
      <c r="K10" s="131"/>
      <c r="L10" s="131"/>
      <c r="M10" s="131"/>
      <c r="N10" s="131"/>
      <c r="O10" s="132"/>
      <c r="Q10"/>
    </row>
    <row r="11" spans="1:32" ht="27.75" customHeight="1" thickBot="1" x14ac:dyDescent="0.2">
      <c r="A11" s="135"/>
      <c r="B11" s="136"/>
      <c r="C11" s="136"/>
      <c r="D11" s="136"/>
      <c r="E11" s="137"/>
      <c r="F11" s="136"/>
      <c r="G11" s="136"/>
      <c r="H11" s="138"/>
      <c r="I11" s="139"/>
      <c r="J11" s="139"/>
      <c r="K11"/>
      <c r="L11"/>
      <c r="M11"/>
      <c r="N11"/>
      <c r="O11"/>
      <c r="Q11"/>
    </row>
    <row r="12" spans="1:32" s="140" customFormat="1" ht="27.75" customHeight="1" thickBot="1" x14ac:dyDescent="0.2">
      <c r="A12" s="269" t="s">
        <v>1</v>
      </c>
      <c r="B12" s="269"/>
      <c r="C12" s="270" t="s">
        <v>2</v>
      </c>
      <c r="D12" s="269" t="s">
        <v>3</v>
      </c>
      <c r="E12" s="269"/>
      <c r="F12" s="269"/>
      <c r="G12" s="269"/>
      <c r="H12" s="269"/>
      <c r="I12" s="269"/>
      <c r="J12" s="269"/>
      <c r="K12" s="269"/>
      <c r="L12" s="269"/>
      <c r="M12" s="269"/>
      <c r="N12" s="269"/>
      <c r="O12" s="269"/>
      <c r="P12" s="130"/>
      <c r="Q12"/>
    </row>
    <row r="13" spans="1:32" ht="27.75" customHeight="1" thickBot="1" x14ac:dyDescent="0.2">
      <c r="A13" s="269"/>
      <c r="B13" s="269"/>
      <c r="C13" s="270"/>
      <c r="D13" s="271" t="s">
        <v>4</v>
      </c>
      <c r="E13" s="272"/>
      <c r="F13" s="272"/>
      <c r="G13" s="271" t="s">
        <v>5</v>
      </c>
      <c r="H13" s="272"/>
      <c r="I13" s="272"/>
      <c r="J13" s="271" t="s">
        <v>6</v>
      </c>
      <c r="K13" s="272"/>
      <c r="L13" s="272"/>
      <c r="M13" s="271" t="s">
        <v>7</v>
      </c>
      <c r="N13" s="272"/>
      <c r="O13" s="272"/>
      <c r="Q13" s="141" t="s">
        <v>93</v>
      </c>
      <c r="R13" s="142"/>
      <c r="S13" s="142"/>
      <c r="T13" s="142"/>
      <c r="U13" s="142"/>
      <c r="V13" s="142"/>
      <c r="W13" s="142"/>
      <c r="X13" s="142"/>
      <c r="Y13" s="142"/>
      <c r="Z13" s="142"/>
      <c r="AA13" s="142"/>
      <c r="AB13" s="142"/>
      <c r="AC13" s="142"/>
      <c r="AD13" s="142"/>
      <c r="AE13" s="142"/>
      <c r="AF13" s="143"/>
    </row>
    <row r="14" spans="1:32" ht="27.75" customHeight="1" thickBot="1" x14ac:dyDescent="0.2">
      <c r="A14" s="144" t="s">
        <v>8</v>
      </c>
      <c r="B14" s="145" t="s">
        <v>9</v>
      </c>
      <c r="C14" s="144">
        <v>2</v>
      </c>
      <c r="D14" s="200"/>
      <c r="E14" s="147" t="s">
        <v>10</v>
      </c>
      <c r="F14" s="148">
        <f>IF(D14&lt;&gt;"",C14*1,0)</f>
        <v>0</v>
      </c>
      <c r="G14" s="200"/>
      <c r="H14" s="147" t="s">
        <v>11</v>
      </c>
      <c r="I14" s="148">
        <f>IF(G14&lt;&gt;"",C14*3,0)</f>
        <v>0</v>
      </c>
      <c r="J14" s="200"/>
      <c r="K14" s="149" t="s">
        <v>12</v>
      </c>
      <c r="L14" s="148">
        <f>IF(J14&lt;&gt;"",C14*5,0)</f>
        <v>0</v>
      </c>
      <c r="M14" s="150"/>
      <c r="N14" s="151"/>
      <c r="O14" s="152"/>
      <c r="P14" s="130">
        <f>F14+I14+L14+O14</f>
        <v>0</v>
      </c>
      <c r="Q14" s="278" t="s">
        <v>283</v>
      </c>
      <c r="R14" s="279"/>
      <c r="S14" s="279"/>
      <c r="T14" s="279"/>
      <c r="U14" s="279"/>
      <c r="V14" s="279"/>
      <c r="W14" s="279"/>
      <c r="X14" s="279"/>
      <c r="Y14" s="279"/>
      <c r="Z14" s="279"/>
      <c r="AA14" s="279"/>
      <c r="AB14" s="279"/>
      <c r="AC14" s="279"/>
      <c r="AD14" s="279"/>
      <c r="AE14" s="279"/>
      <c r="AF14" s="280"/>
    </row>
    <row r="15" spans="1:32" ht="27.75" customHeight="1" thickBot="1" x14ac:dyDescent="0.2">
      <c r="A15" s="144" t="s">
        <v>13</v>
      </c>
      <c r="B15" s="145" t="s">
        <v>14</v>
      </c>
      <c r="C15" s="144">
        <v>1</v>
      </c>
      <c r="D15" s="150"/>
      <c r="E15" s="151"/>
      <c r="F15" s="152"/>
      <c r="G15" s="200"/>
      <c r="H15" s="147" t="s">
        <v>15</v>
      </c>
      <c r="I15" s="148">
        <f t="shared" ref="I15:I18" si="0">IF(G15&lt;&gt;"",C15*3,0)</f>
        <v>0</v>
      </c>
      <c r="J15" s="200"/>
      <c r="K15" s="147" t="s">
        <v>87</v>
      </c>
      <c r="L15" s="148">
        <f t="shared" ref="L15:L17" si="1">IF(J15&lt;&gt;"",C15*5,0)</f>
        <v>0</v>
      </c>
      <c r="M15" s="150"/>
      <c r="N15" s="151"/>
      <c r="O15" s="152"/>
      <c r="P15" s="130">
        <f t="shared" ref="P15:P26" si="2">F15+I15+L15+O15</f>
        <v>0</v>
      </c>
      <c r="Q15" s="278" t="s">
        <v>284</v>
      </c>
      <c r="R15" s="279"/>
      <c r="S15" s="279"/>
      <c r="T15" s="279"/>
      <c r="U15" s="279"/>
      <c r="V15" s="279"/>
      <c r="W15" s="279"/>
      <c r="X15" s="279"/>
      <c r="Y15" s="279"/>
      <c r="Z15" s="279"/>
      <c r="AA15" s="279"/>
      <c r="AB15" s="279"/>
      <c r="AC15" s="279"/>
      <c r="AD15" s="279"/>
      <c r="AE15" s="279"/>
      <c r="AF15" s="280"/>
    </row>
    <row r="16" spans="1:32" ht="27.75" customHeight="1" thickBot="1" x14ac:dyDescent="0.2">
      <c r="A16" s="144" t="s">
        <v>16</v>
      </c>
      <c r="B16" s="145" t="s">
        <v>285</v>
      </c>
      <c r="C16" s="144">
        <v>1</v>
      </c>
      <c r="D16" s="200"/>
      <c r="E16" s="147" t="s">
        <v>17</v>
      </c>
      <c r="F16" s="148">
        <f>IF(D16&lt;&gt;"",C16*1,0)</f>
        <v>0</v>
      </c>
      <c r="G16" s="200"/>
      <c r="H16" s="147" t="s">
        <v>18</v>
      </c>
      <c r="I16" s="148">
        <f t="shared" si="0"/>
        <v>0</v>
      </c>
      <c r="J16" s="200"/>
      <c r="K16" s="149" t="s">
        <v>19</v>
      </c>
      <c r="L16" s="148">
        <f>IF(J16&lt;&gt;"",C16*5,0)</f>
        <v>0</v>
      </c>
      <c r="M16" s="200"/>
      <c r="N16" s="147" t="s">
        <v>279</v>
      </c>
      <c r="O16" s="153">
        <f>IF(M16&lt;&gt;"",C16*8,0)</f>
        <v>0</v>
      </c>
      <c r="P16" s="130">
        <f t="shared" si="2"/>
        <v>0</v>
      </c>
      <c r="Q16" s="278" t="s">
        <v>95</v>
      </c>
      <c r="R16" s="279"/>
      <c r="S16" s="279"/>
      <c r="T16" s="279"/>
      <c r="U16" s="279"/>
      <c r="V16" s="279"/>
      <c r="W16" s="279"/>
      <c r="X16" s="279"/>
      <c r="Y16" s="279"/>
      <c r="Z16" s="279"/>
      <c r="AA16" s="279"/>
      <c r="AB16" s="279"/>
      <c r="AC16" s="279"/>
      <c r="AD16" s="279"/>
      <c r="AE16" s="279"/>
      <c r="AF16" s="280"/>
    </row>
    <row r="17" spans="1:32" ht="27.75" customHeight="1" thickBot="1" x14ac:dyDescent="0.2">
      <c r="A17" s="144" t="s">
        <v>20</v>
      </c>
      <c r="B17" s="154" t="s">
        <v>21</v>
      </c>
      <c r="C17" s="144">
        <v>2</v>
      </c>
      <c r="D17" s="200"/>
      <c r="E17" s="155" t="s">
        <v>22</v>
      </c>
      <c r="F17" s="148">
        <f>IF(D17&lt;&gt;"",C17*1,0)</f>
        <v>0</v>
      </c>
      <c r="G17" s="200"/>
      <c r="H17" s="147" t="s">
        <v>23</v>
      </c>
      <c r="I17" s="148">
        <f t="shared" si="0"/>
        <v>0</v>
      </c>
      <c r="J17" s="200"/>
      <c r="K17" s="149" t="s">
        <v>24</v>
      </c>
      <c r="L17" s="148">
        <f t="shared" si="1"/>
        <v>0</v>
      </c>
      <c r="M17" s="200"/>
      <c r="N17" s="149" t="s">
        <v>25</v>
      </c>
      <c r="O17" s="153">
        <f>IF(M17&lt;&gt;"",C17*8,0)</f>
        <v>0</v>
      </c>
      <c r="P17" s="130">
        <f t="shared" si="2"/>
        <v>0</v>
      </c>
      <c r="Q17" s="278" t="s">
        <v>286</v>
      </c>
      <c r="R17" s="279"/>
      <c r="S17" s="279"/>
      <c r="T17" s="279"/>
      <c r="U17" s="279"/>
      <c r="V17" s="279"/>
      <c r="W17" s="279"/>
      <c r="X17" s="279"/>
      <c r="Y17" s="279"/>
      <c r="Z17" s="279"/>
      <c r="AA17" s="279"/>
      <c r="AB17" s="279"/>
      <c r="AC17" s="279"/>
      <c r="AD17" s="279"/>
      <c r="AE17" s="279"/>
      <c r="AF17" s="280"/>
    </row>
    <row r="18" spans="1:32" ht="27.75" customHeight="1" thickBot="1" x14ac:dyDescent="0.2">
      <c r="A18" s="144" t="s">
        <v>94</v>
      </c>
      <c r="B18" s="145" t="s">
        <v>26</v>
      </c>
      <c r="C18" s="144">
        <v>1</v>
      </c>
      <c r="D18" s="200"/>
      <c r="E18" s="147" t="s">
        <v>27</v>
      </c>
      <c r="F18" s="148">
        <f>IF(D18&lt;&gt;"",C18*1,0)</f>
        <v>0</v>
      </c>
      <c r="G18" s="200"/>
      <c r="H18" s="156" t="s">
        <v>28</v>
      </c>
      <c r="I18" s="148">
        <f t="shared" si="0"/>
        <v>0</v>
      </c>
      <c r="J18" s="200"/>
      <c r="K18" s="157" t="s">
        <v>29</v>
      </c>
      <c r="L18" s="148">
        <f>IF(J18&lt;&gt;"",C18*5,0)</f>
        <v>0</v>
      </c>
      <c r="M18" s="150"/>
      <c r="N18" s="151"/>
      <c r="O18" s="152"/>
      <c r="P18" s="130">
        <f t="shared" si="2"/>
        <v>0</v>
      </c>
      <c r="Q18" s="278" t="s">
        <v>230</v>
      </c>
      <c r="R18" s="279"/>
      <c r="S18" s="279"/>
      <c r="T18" s="279"/>
      <c r="U18" s="279"/>
      <c r="V18" s="279"/>
      <c r="W18" s="279"/>
      <c r="X18" s="279"/>
      <c r="Y18" s="279"/>
      <c r="Z18" s="279"/>
      <c r="AA18" s="279"/>
      <c r="AB18" s="279"/>
      <c r="AC18" s="279"/>
      <c r="AD18" s="279"/>
      <c r="AE18" s="279"/>
      <c r="AF18" s="280"/>
    </row>
    <row r="19" spans="1:32" ht="27.75" customHeight="1" thickBot="1" x14ac:dyDescent="0.2">
      <c r="A19" s="256" t="s">
        <v>30</v>
      </c>
      <c r="B19" s="257" t="s">
        <v>31</v>
      </c>
      <c r="C19" s="256">
        <v>2</v>
      </c>
      <c r="D19" s="258" t="s">
        <v>103</v>
      </c>
      <c r="E19" s="259"/>
      <c r="F19" s="252"/>
      <c r="G19" s="253"/>
      <c r="H19" s="158" t="s">
        <v>91</v>
      </c>
      <c r="I19" s="159"/>
      <c r="J19" s="158"/>
      <c r="K19" s="160"/>
      <c r="L19" s="161"/>
      <c r="M19" s="162"/>
      <c r="N19" s="163"/>
      <c r="O19" s="164"/>
      <c r="P19" s="296">
        <f>F20+I20+L20+O20</f>
        <v>0</v>
      </c>
      <c r="Q19" s="278" t="s">
        <v>287</v>
      </c>
      <c r="R19" s="279"/>
      <c r="S19" s="279"/>
      <c r="T19" s="279"/>
      <c r="U19" s="279"/>
      <c r="V19" s="279"/>
      <c r="W19" s="279"/>
      <c r="X19" s="279"/>
      <c r="Y19" s="279"/>
      <c r="Z19" s="279"/>
      <c r="AA19" s="279"/>
      <c r="AB19" s="279"/>
      <c r="AC19" s="279"/>
      <c r="AD19" s="279"/>
      <c r="AE19" s="279"/>
      <c r="AF19" s="280"/>
    </row>
    <row r="20" spans="1:32" ht="27.75" customHeight="1" thickBot="1" x14ac:dyDescent="0.2">
      <c r="A20" s="256"/>
      <c r="B20" s="257"/>
      <c r="C20" s="256"/>
      <c r="D20" s="146" t="str">
        <f>IF(AND($F$19&gt;0,$F$19&lt;=4),1,"")</f>
        <v/>
      </c>
      <c r="E20" s="144" t="s">
        <v>32</v>
      </c>
      <c r="F20" s="148">
        <f>IF(D20&lt;&gt;"",C19*1,0)</f>
        <v>0</v>
      </c>
      <c r="G20" s="146" t="str">
        <f>IF(AND($F$19&gt;=5,$F$19&lt;=24),1,"")</f>
        <v/>
      </c>
      <c r="H20" s="144" t="s">
        <v>33</v>
      </c>
      <c r="I20" s="153">
        <f>IF(G20&lt;&gt;"",C19*3,0)</f>
        <v>0</v>
      </c>
      <c r="J20" s="146" t="str">
        <f>IF(AND($F$19&gt;=25,$F$19&lt;=48),1,"")</f>
        <v/>
      </c>
      <c r="K20" s="144" t="s">
        <v>34</v>
      </c>
      <c r="L20" s="153">
        <f>IF(J20&lt;&gt;"",C19*5,0)</f>
        <v>0</v>
      </c>
      <c r="M20" s="146" t="str">
        <f>IF(AND($F$19&gt;=49),1,"")</f>
        <v/>
      </c>
      <c r="N20" s="165" t="s">
        <v>86</v>
      </c>
      <c r="O20" s="153">
        <f>IF(M20&lt;&gt;"",C19*8+ROUNDDOWN((F19-48)/24,0)*3,0)</f>
        <v>0</v>
      </c>
      <c r="P20" s="296"/>
      <c r="Q20" s="278"/>
      <c r="R20" s="279"/>
      <c r="S20" s="279"/>
      <c r="T20" s="279"/>
      <c r="U20" s="279"/>
      <c r="V20" s="279"/>
      <c r="W20" s="279"/>
      <c r="X20" s="279"/>
      <c r="Y20" s="279"/>
      <c r="Z20" s="279"/>
      <c r="AA20" s="279"/>
      <c r="AB20" s="279"/>
      <c r="AC20" s="279"/>
      <c r="AD20" s="279"/>
      <c r="AE20" s="279"/>
      <c r="AF20" s="280"/>
    </row>
    <row r="21" spans="1:32" ht="27.75" customHeight="1" thickBot="1" x14ac:dyDescent="0.2">
      <c r="A21" s="144" t="s">
        <v>35</v>
      </c>
      <c r="B21" s="145" t="s">
        <v>36</v>
      </c>
      <c r="C21" s="144">
        <v>1</v>
      </c>
      <c r="D21" s="200"/>
      <c r="E21" s="144" t="s">
        <v>37</v>
      </c>
      <c r="F21" s="148">
        <f>IF(D21&lt;&gt;"",C21*1,0)</f>
        <v>0</v>
      </c>
      <c r="G21" s="200"/>
      <c r="H21" s="144" t="s">
        <v>38</v>
      </c>
      <c r="I21" s="166">
        <f t="shared" ref="I21:I26" si="3">IF(G21&lt;&gt;"",C21*3,0)</f>
        <v>0</v>
      </c>
      <c r="J21" s="200"/>
      <c r="K21" s="144" t="s">
        <v>39</v>
      </c>
      <c r="L21" s="166">
        <f>IF(J21&lt;&gt;"",C21*5,0)</f>
        <v>0</v>
      </c>
      <c r="M21" s="200"/>
      <c r="N21" s="144" t="s">
        <v>40</v>
      </c>
      <c r="O21" s="166">
        <f>IF(M21&lt;&gt;"",C21*8,0)</f>
        <v>0</v>
      </c>
      <c r="P21" s="130">
        <f t="shared" si="2"/>
        <v>0</v>
      </c>
      <c r="Q21" s="278" t="s">
        <v>263</v>
      </c>
      <c r="R21" s="279"/>
      <c r="S21" s="279"/>
      <c r="T21" s="279"/>
      <c r="U21" s="279"/>
      <c r="V21" s="279"/>
      <c r="W21" s="279"/>
      <c r="X21" s="279"/>
      <c r="Y21" s="279"/>
      <c r="Z21" s="279"/>
      <c r="AA21" s="279"/>
      <c r="AB21" s="279"/>
      <c r="AC21" s="279"/>
      <c r="AD21" s="279"/>
      <c r="AE21" s="279"/>
      <c r="AF21" s="280"/>
    </row>
    <row r="22" spans="1:32" ht="27.75" customHeight="1" thickBot="1" x14ac:dyDescent="0.2">
      <c r="A22" s="144" t="s">
        <v>41</v>
      </c>
      <c r="B22" s="145" t="s">
        <v>267</v>
      </c>
      <c r="C22" s="144">
        <v>2</v>
      </c>
      <c r="D22" s="146" t="str">
        <f>IF(AND('別紙1 項目H・K・L算出内訳(Ver.4.1)'!$D$1&gt;0,'別紙1 項目H・K・L算出内訳(Ver.4.1)'!$D$1&lt;=25),1,"")</f>
        <v/>
      </c>
      <c r="E22" s="144" t="s">
        <v>42</v>
      </c>
      <c r="F22" s="148">
        <f>IF(D22&lt;&gt;"",C22*1,0)</f>
        <v>0</v>
      </c>
      <c r="G22" s="146" t="str">
        <f>IF(AND('別紙1 項目H・K・L算出内訳(Ver.4.1)'!$D$1&gt;=26,'別紙1 項目H・K・L算出内訳(Ver.4.1)'!$D$1&lt;=50),1,"")</f>
        <v/>
      </c>
      <c r="H22" s="144" t="s">
        <v>43</v>
      </c>
      <c r="I22" s="166">
        <f t="shared" si="3"/>
        <v>0</v>
      </c>
      <c r="J22" s="146" t="str">
        <f>IF(AND('別紙1 項目H・K・L算出内訳(Ver.4.1)'!$D$1&gt;=51,'別紙1 項目H・K・L算出内訳(Ver.4.1)'!$D$1&lt;=100),1,"")</f>
        <v/>
      </c>
      <c r="K22" s="144" t="s">
        <v>44</v>
      </c>
      <c r="L22" s="166">
        <f>IF(J22&lt;&gt;"",C22*5,0)</f>
        <v>0</v>
      </c>
      <c r="M22" s="146" t="str">
        <f>IF('別紙1 項目H・K・L算出内訳(Ver.4.1)'!$D$1&gt;=101,1,"")</f>
        <v/>
      </c>
      <c r="N22" s="144" t="s">
        <v>45</v>
      </c>
      <c r="O22" s="166">
        <f>IF(M22&lt;&gt;"",C22*8,0)</f>
        <v>0</v>
      </c>
      <c r="P22" s="130">
        <f t="shared" si="2"/>
        <v>0</v>
      </c>
      <c r="Q22" s="278" t="s">
        <v>288</v>
      </c>
      <c r="R22" s="279"/>
      <c r="S22" s="279"/>
      <c r="T22" s="279"/>
      <c r="U22" s="279"/>
      <c r="V22" s="279"/>
      <c r="W22" s="279"/>
      <c r="X22" s="279"/>
      <c r="Y22" s="279"/>
      <c r="Z22" s="279"/>
      <c r="AA22" s="279"/>
      <c r="AB22" s="279"/>
      <c r="AC22" s="279"/>
      <c r="AD22" s="279"/>
      <c r="AE22" s="279"/>
      <c r="AF22" s="280"/>
    </row>
    <row r="23" spans="1:32" ht="27.75" customHeight="1" thickBot="1" x14ac:dyDescent="0.2">
      <c r="A23" s="144" t="s">
        <v>46</v>
      </c>
      <c r="B23" s="145" t="s">
        <v>231</v>
      </c>
      <c r="C23" s="144">
        <v>2</v>
      </c>
      <c r="D23" s="200"/>
      <c r="E23" s="144" t="s">
        <v>47</v>
      </c>
      <c r="F23" s="148">
        <f>IF(D23&lt;&gt;"",C23*1,0)</f>
        <v>0</v>
      </c>
      <c r="G23" s="200"/>
      <c r="H23" s="144" t="s">
        <v>48</v>
      </c>
      <c r="I23" s="166">
        <f t="shared" si="3"/>
        <v>0</v>
      </c>
      <c r="J23" s="200"/>
      <c r="K23" s="144" t="s">
        <v>49</v>
      </c>
      <c r="L23" s="166">
        <f>IF(J23&lt;&gt;"",C23*5,0)</f>
        <v>0</v>
      </c>
      <c r="M23" s="200"/>
      <c r="N23" s="144" t="s">
        <v>50</v>
      </c>
      <c r="O23" s="166">
        <f>IF(M23&lt;&gt;"",C23*8,0)</f>
        <v>0</v>
      </c>
      <c r="P23" s="130">
        <f t="shared" si="2"/>
        <v>0</v>
      </c>
      <c r="Q23" s="278" t="s">
        <v>289</v>
      </c>
      <c r="R23" s="279"/>
      <c r="S23" s="279"/>
      <c r="T23" s="279"/>
      <c r="U23" s="279"/>
      <c r="V23" s="279"/>
      <c r="W23" s="279"/>
      <c r="X23" s="279"/>
      <c r="Y23" s="279"/>
      <c r="Z23" s="279"/>
      <c r="AA23" s="279"/>
      <c r="AB23" s="279"/>
      <c r="AC23" s="279"/>
      <c r="AD23" s="279"/>
      <c r="AE23" s="279"/>
      <c r="AF23" s="280"/>
    </row>
    <row r="24" spans="1:32" ht="27.75" customHeight="1" thickBot="1" x14ac:dyDescent="0.2">
      <c r="A24" s="144" t="s">
        <v>51</v>
      </c>
      <c r="B24" s="154" t="s">
        <v>52</v>
      </c>
      <c r="C24" s="144">
        <v>2</v>
      </c>
      <c r="D24" s="200"/>
      <c r="E24" s="167" t="s">
        <v>53</v>
      </c>
      <c r="F24" s="148">
        <f>IF(D24&lt;&gt;"",C24*1,0)</f>
        <v>0</v>
      </c>
      <c r="G24" s="200"/>
      <c r="H24" s="144" t="s">
        <v>54</v>
      </c>
      <c r="I24" s="166">
        <f t="shared" si="3"/>
        <v>0</v>
      </c>
      <c r="J24" s="150"/>
      <c r="K24" s="168"/>
      <c r="L24" s="152"/>
      <c r="M24" s="150"/>
      <c r="N24" s="168"/>
      <c r="O24" s="152"/>
      <c r="P24" s="130">
        <f t="shared" si="2"/>
        <v>0</v>
      </c>
      <c r="Q24" s="278" t="s">
        <v>290</v>
      </c>
      <c r="R24" s="279"/>
      <c r="S24" s="279"/>
      <c r="T24" s="279"/>
      <c r="U24" s="279"/>
      <c r="V24" s="279"/>
      <c r="W24" s="279"/>
      <c r="X24" s="279"/>
      <c r="Y24" s="279"/>
      <c r="Z24" s="279"/>
      <c r="AA24" s="279"/>
      <c r="AB24" s="279"/>
      <c r="AC24" s="279"/>
      <c r="AD24" s="279"/>
      <c r="AE24" s="279"/>
      <c r="AF24" s="280"/>
    </row>
    <row r="25" spans="1:32" s="140" customFormat="1" ht="27.75" customHeight="1" thickBot="1" x14ac:dyDescent="0.2">
      <c r="A25" s="144" t="s">
        <v>55</v>
      </c>
      <c r="B25" s="145" t="s">
        <v>56</v>
      </c>
      <c r="C25" s="144">
        <v>3</v>
      </c>
      <c r="D25" s="150"/>
      <c r="E25" s="168"/>
      <c r="F25" s="152"/>
      <c r="G25" s="146" t="str">
        <f>IF(AND('別紙1 項目H・K・L算出内訳(Ver.4.1)'!D17&gt;0,'別紙1 項目H・K・L算出内訳(Ver.4.1)'!D17&lt;=5),1,"")</f>
        <v/>
      </c>
      <c r="H25" s="144" t="s">
        <v>57</v>
      </c>
      <c r="I25" s="166">
        <f t="shared" si="3"/>
        <v>0</v>
      </c>
      <c r="J25" s="146" t="str">
        <f>IF('別紙1 項目H・K・L算出内訳(Ver.4.1)'!D17&gt;=6,1,"")</f>
        <v/>
      </c>
      <c r="K25" s="144" t="s">
        <v>58</v>
      </c>
      <c r="L25" s="166">
        <f>IF(J25&lt;&gt;"",C25*5,0)</f>
        <v>0</v>
      </c>
      <c r="M25" s="150"/>
      <c r="N25" s="168"/>
      <c r="O25" s="152"/>
      <c r="P25" s="130">
        <f t="shared" si="2"/>
        <v>0</v>
      </c>
      <c r="Q25" s="278" t="s">
        <v>291</v>
      </c>
      <c r="R25" s="279"/>
      <c r="S25" s="279"/>
      <c r="T25" s="279"/>
      <c r="U25" s="279"/>
      <c r="V25" s="279"/>
      <c r="W25" s="279"/>
      <c r="X25" s="279"/>
      <c r="Y25" s="279"/>
      <c r="Z25" s="279"/>
      <c r="AA25" s="279"/>
      <c r="AB25" s="279"/>
      <c r="AC25" s="279"/>
      <c r="AD25" s="279"/>
      <c r="AE25" s="279"/>
      <c r="AF25" s="280"/>
    </row>
    <row r="26" spans="1:32" ht="27.75" customHeight="1" thickBot="1" x14ac:dyDescent="0.2">
      <c r="A26" s="144" t="s">
        <v>59</v>
      </c>
      <c r="B26" s="145" t="s">
        <v>60</v>
      </c>
      <c r="C26" s="144">
        <v>5</v>
      </c>
      <c r="D26" s="150"/>
      <c r="E26" s="168"/>
      <c r="F26" s="152"/>
      <c r="G26" s="146" t="str">
        <f>IF(AND('別紙1 項目H・K・L算出内訳(Ver.4.1)'!D25&gt;0,'別紙1 項目H・K・L算出内訳(Ver.4.1)'!D25&lt;=5),1,"")</f>
        <v/>
      </c>
      <c r="H26" s="144" t="s">
        <v>57</v>
      </c>
      <c r="I26" s="166">
        <f t="shared" si="3"/>
        <v>0</v>
      </c>
      <c r="J26" s="146" t="str">
        <f>IF('別紙1 項目H・K・L算出内訳(Ver.4.1)'!D25&gt;=6,1,"")</f>
        <v/>
      </c>
      <c r="K26" s="144" t="s">
        <v>58</v>
      </c>
      <c r="L26" s="166">
        <f>IF(J26&lt;&gt;"",C26*5,0)</f>
        <v>0</v>
      </c>
      <c r="M26" s="150"/>
      <c r="N26" s="168"/>
      <c r="O26" s="152"/>
      <c r="P26" s="130">
        <f t="shared" si="2"/>
        <v>0</v>
      </c>
      <c r="Q26" s="278" t="s">
        <v>292</v>
      </c>
      <c r="R26" s="279"/>
      <c r="S26" s="279"/>
      <c r="T26" s="279"/>
      <c r="U26" s="279"/>
      <c r="V26" s="279"/>
      <c r="W26" s="279"/>
      <c r="X26" s="279"/>
      <c r="Y26" s="279"/>
      <c r="Z26" s="279"/>
      <c r="AA26" s="279"/>
      <c r="AB26" s="279"/>
      <c r="AC26" s="279"/>
      <c r="AD26" s="279"/>
      <c r="AE26" s="279"/>
      <c r="AF26" s="280"/>
    </row>
    <row r="27" spans="1:32" ht="27.75" customHeight="1" thickBot="1" x14ac:dyDescent="0.2">
      <c r="A27" s="169"/>
      <c r="B27" s="170"/>
      <c r="C27" s="169"/>
      <c r="D27" s="171"/>
      <c r="E27" s="169"/>
      <c r="F27" s="172"/>
      <c r="G27" s="1"/>
      <c r="H27" s="169"/>
      <c r="I27" s="173"/>
      <c r="J27" s="1"/>
      <c r="K27" s="315" t="s">
        <v>111</v>
      </c>
      <c r="L27" s="316"/>
      <c r="M27" s="317"/>
      <c r="N27" s="294">
        <f>SUM(P14:P26)</f>
        <v>0</v>
      </c>
      <c r="O27" s="295"/>
      <c r="Q27"/>
    </row>
    <row r="28" spans="1:32" ht="27.75" customHeight="1" thickBot="1" x14ac:dyDescent="0.2">
      <c r="Q28" s="297" t="s">
        <v>300</v>
      </c>
      <c r="R28" s="298"/>
      <c r="S28" s="298"/>
      <c r="T28" s="298"/>
      <c r="U28" s="298"/>
      <c r="V28" s="298"/>
      <c r="W28" s="298"/>
      <c r="X28" s="298"/>
      <c r="Y28" s="298"/>
      <c r="Z28" s="298"/>
      <c r="AA28" s="298"/>
      <c r="AB28" s="298"/>
      <c r="AC28" s="298"/>
      <c r="AD28" s="298"/>
      <c r="AE28" s="298"/>
      <c r="AF28" s="299"/>
    </row>
    <row r="29" spans="1:32" ht="27.75" customHeight="1" thickBot="1" x14ac:dyDescent="0.2">
      <c r="A29" s="222" t="s">
        <v>124</v>
      </c>
      <c r="B29" s="263"/>
      <c r="C29" s="244" t="s">
        <v>189</v>
      </c>
      <c r="D29" s="244"/>
      <c r="E29" s="175" t="s">
        <v>185</v>
      </c>
      <c r="H29" s="174" t="s">
        <v>244</v>
      </c>
      <c r="I29" s="209">
        <v>2</v>
      </c>
      <c r="J29" s="174" t="s">
        <v>245</v>
      </c>
      <c r="K29" s="260" t="s">
        <v>242</v>
      </c>
      <c r="L29" s="260"/>
      <c r="M29" s="260" t="s">
        <v>243</v>
      </c>
      <c r="N29" s="260"/>
      <c r="O29" s="260"/>
      <c r="Q29" s="318" t="s">
        <v>301</v>
      </c>
      <c r="R29" s="319"/>
      <c r="S29" s="319"/>
      <c r="T29" s="319"/>
      <c r="U29" s="319"/>
      <c r="V29" s="319"/>
      <c r="W29" s="319"/>
      <c r="X29" s="319"/>
      <c r="Y29" s="319"/>
      <c r="Z29" s="319"/>
      <c r="AA29" s="319"/>
      <c r="AB29" s="319"/>
      <c r="AC29" s="319"/>
      <c r="AD29" s="319"/>
      <c r="AE29" s="319"/>
      <c r="AF29" s="320"/>
    </row>
    <row r="30" spans="1:32" ht="27.75" customHeight="1" x14ac:dyDescent="0.15">
      <c r="A30" s="254" t="s">
        <v>256</v>
      </c>
      <c r="B30" s="255"/>
      <c r="C30" s="201"/>
      <c r="D30" s="176" t="s">
        <v>125</v>
      </c>
      <c r="E30" s="203"/>
      <c r="F30"/>
      <c r="G30"/>
      <c r="H30" s="307" t="s">
        <v>241</v>
      </c>
      <c r="I30" s="308"/>
      <c r="J30" s="308"/>
      <c r="K30" s="309"/>
      <c r="L30" s="309"/>
      <c r="M30" s="313"/>
      <c r="N30" s="313"/>
      <c r="O30" s="314"/>
      <c r="P30" s="130">
        <f>IF(F19&gt;=53,53,52)</f>
        <v>52</v>
      </c>
      <c r="Q30" s="297" t="s">
        <v>247</v>
      </c>
      <c r="R30" s="298"/>
      <c r="S30" s="298"/>
      <c r="T30" s="298"/>
      <c r="U30" s="298"/>
      <c r="V30" s="298"/>
      <c r="W30" s="298"/>
      <c r="X30" s="298"/>
      <c r="Y30" s="298"/>
      <c r="Z30" s="298"/>
      <c r="AA30" s="298"/>
      <c r="AB30" s="298"/>
      <c r="AC30" s="298"/>
      <c r="AD30" s="298"/>
      <c r="AE30" s="298"/>
      <c r="AF30" s="299"/>
    </row>
    <row r="31" spans="1:32" ht="27.75" customHeight="1" x14ac:dyDescent="0.15">
      <c r="A31" s="245" t="s">
        <v>150</v>
      </c>
      <c r="B31" s="246"/>
      <c r="C31" s="201"/>
      <c r="D31" s="177" t="s">
        <v>125</v>
      </c>
      <c r="E31" s="204"/>
      <c r="G31"/>
      <c r="H31" s="310" t="str">
        <f>IF($I$29=1,"-","マイルストーン2回目")</f>
        <v>マイルストーン2回目</v>
      </c>
      <c r="I31" s="311"/>
      <c r="J31" s="312"/>
      <c r="K31" s="290"/>
      <c r="L31" s="290"/>
      <c r="M31" s="305"/>
      <c r="N31" s="305"/>
      <c r="O31" s="306"/>
      <c r="Q31" s="179" t="s">
        <v>248</v>
      </c>
      <c r="R31" s="180"/>
      <c r="S31" s="180"/>
      <c r="T31" s="180"/>
      <c r="U31" s="180"/>
      <c r="V31" s="180"/>
      <c r="W31" s="180"/>
      <c r="X31" s="180"/>
      <c r="Y31" s="180"/>
      <c r="Z31" s="180"/>
      <c r="AA31" s="180"/>
      <c r="AB31" s="180"/>
      <c r="AC31" s="180"/>
      <c r="AD31" s="180"/>
      <c r="AE31" s="180"/>
      <c r="AF31" s="181"/>
    </row>
    <row r="32" spans="1:32" ht="27.75" customHeight="1" x14ac:dyDescent="0.15">
      <c r="A32" s="242" t="s">
        <v>257</v>
      </c>
      <c r="B32" s="243"/>
      <c r="C32" s="201"/>
      <c r="D32" s="177" t="s">
        <v>90</v>
      </c>
      <c r="E32" s="205"/>
      <c r="G32"/>
      <c r="H32" s="242" t="str" cm="1">
        <f t="array" ref="H32">IFERROR(_xlfn.IFS(AND($F$19&gt;=53,$I$29=4),"マイルストーン3回目",OR($I$29=1,I$29=2,$F$19&lt;=52),"-"),"")</f>
        <v>-</v>
      </c>
      <c r="I32" s="243"/>
      <c r="J32" s="243"/>
      <c r="K32" s="290"/>
      <c r="L32" s="290"/>
      <c r="M32" s="305"/>
      <c r="N32" s="305"/>
      <c r="O32" s="306"/>
      <c r="Q32" s="182"/>
      <c r="R32" s="183" t="s">
        <v>262</v>
      </c>
      <c r="S32" s="184">
        <v>52</v>
      </c>
      <c r="T32" s="185">
        <v>53</v>
      </c>
      <c r="AF32" s="186"/>
    </row>
    <row r="33" spans="1:32" ht="27.75" customHeight="1" thickBot="1" x14ac:dyDescent="0.2">
      <c r="A33" s="242" t="s">
        <v>258</v>
      </c>
      <c r="B33" s="243"/>
      <c r="C33" s="201"/>
      <c r="D33" s="177" t="s">
        <v>127</v>
      </c>
      <c r="E33" s="206"/>
      <c r="H33" s="300" t="str" cm="1">
        <f t="array" ref="H33">IFERROR(_xlfn.IFS(AND($F$19&gt;=53,$I$29=4),"マイルストーン4回目",OR($I$29=1,I$29=2,$F$19&lt;=52),"-"),"")</f>
        <v>-</v>
      </c>
      <c r="I33" s="301"/>
      <c r="J33" s="301"/>
      <c r="K33" s="292"/>
      <c r="L33" s="292"/>
      <c r="M33" s="302"/>
      <c r="N33" s="302"/>
      <c r="O33" s="303"/>
      <c r="Q33" s="182"/>
      <c r="R33" s="304" t="s">
        <v>261</v>
      </c>
      <c r="S33" s="178">
        <v>1</v>
      </c>
      <c r="T33" s="178">
        <v>1</v>
      </c>
      <c r="AF33" s="186"/>
    </row>
    <row r="34" spans="1:32" ht="27.75" customHeight="1" thickBot="1" x14ac:dyDescent="0.2">
      <c r="A34" s="242" t="s">
        <v>259</v>
      </c>
      <c r="B34" s="243"/>
      <c r="C34" s="201"/>
      <c r="D34" s="187" t="s">
        <v>127</v>
      </c>
      <c r="E34" s="207"/>
      <c r="H34" s="188" t="s">
        <v>123</v>
      </c>
      <c r="I34" s="188"/>
      <c r="K34" s="2"/>
      <c r="L34" s="2"/>
      <c r="M34" s="2"/>
      <c r="N34" s="2"/>
      <c r="O34" s="2"/>
      <c r="Q34" s="182"/>
      <c r="R34" s="304"/>
      <c r="S34" s="178">
        <v>2</v>
      </c>
      <c r="T34" s="178">
        <v>2</v>
      </c>
      <c r="AF34" s="186"/>
    </row>
    <row r="35" spans="1:32" ht="27.75" customHeight="1" x14ac:dyDescent="0.15">
      <c r="A35" s="242" t="s">
        <v>128</v>
      </c>
      <c r="B35" s="277"/>
      <c r="C35" s="201"/>
      <c r="D35" s="177" t="s">
        <v>90</v>
      </c>
      <c r="E35" s="206"/>
      <c r="H35" s="265" t="s">
        <v>293</v>
      </c>
      <c r="I35" s="266"/>
      <c r="J35" s="266" t="s">
        <v>294</v>
      </c>
      <c r="K35" s="266"/>
      <c r="L35" s="266"/>
      <c r="M35" s="266"/>
      <c r="N35" s="266"/>
      <c r="O35" s="289"/>
      <c r="Q35" s="182"/>
      <c r="R35" s="304"/>
      <c r="S35" s="178"/>
      <c r="T35" s="178">
        <v>4</v>
      </c>
      <c r="AF35" s="186"/>
    </row>
    <row r="36" spans="1:32" ht="27.75" customHeight="1" thickBot="1" x14ac:dyDescent="0.2">
      <c r="A36" s="261" t="s">
        <v>264</v>
      </c>
      <c r="B36" s="262"/>
      <c r="C36" s="202"/>
      <c r="D36" s="189" t="s">
        <v>90</v>
      </c>
      <c r="E36" s="208"/>
      <c r="H36" s="281"/>
      <c r="I36" s="282"/>
      <c r="J36" s="288" t="s">
        <v>104</v>
      </c>
      <c r="K36" s="288"/>
      <c r="L36" s="290"/>
      <c r="M36" s="290"/>
      <c r="N36" s="290"/>
      <c r="O36" s="291"/>
      <c r="Q36" s="190"/>
      <c r="R36" s="191"/>
      <c r="S36" s="191"/>
      <c r="T36" s="191"/>
      <c r="U36" s="191"/>
      <c r="V36" s="191"/>
      <c r="W36" s="191"/>
      <c r="X36" s="191"/>
      <c r="Y36" s="191"/>
      <c r="Z36" s="191"/>
      <c r="AA36" s="191"/>
      <c r="AB36" s="191"/>
      <c r="AC36" s="191"/>
      <c r="AD36" s="191"/>
      <c r="AE36" s="191"/>
      <c r="AF36" s="192"/>
    </row>
    <row r="37" spans="1:32" ht="27.75" customHeight="1" x14ac:dyDescent="0.15">
      <c r="H37" s="283"/>
      <c r="I37" s="284"/>
      <c r="J37" s="288" t="s">
        <v>105</v>
      </c>
      <c r="K37" s="288"/>
      <c r="L37" s="290"/>
      <c r="M37" s="290"/>
      <c r="N37" s="290"/>
      <c r="O37" s="291"/>
    </row>
    <row r="38" spans="1:32" ht="27.75" customHeight="1" thickBot="1" x14ac:dyDescent="0.2">
      <c r="H38" s="285"/>
      <c r="I38" s="286"/>
      <c r="J38" s="287" t="s">
        <v>295</v>
      </c>
      <c r="K38" s="287"/>
      <c r="L38" s="292"/>
      <c r="M38" s="292"/>
      <c r="N38" s="292"/>
      <c r="O38" s="293"/>
    </row>
  </sheetData>
  <sheetProtection formatCells="0"/>
  <mergeCells count="81">
    <mergeCell ref="Q14:AF14"/>
    <mergeCell ref="Q15:AF15"/>
    <mergeCell ref="Q16:AF16"/>
    <mergeCell ref="Q17:AF17"/>
    <mergeCell ref="Q19:AF19"/>
    <mergeCell ref="Q18:AF18"/>
    <mergeCell ref="Q23:AF23"/>
    <mergeCell ref="H30:J30"/>
    <mergeCell ref="K30:L30"/>
    <mergeCell ref="H31:J31"/>
    <mergeCell ref="K31:L31"/>
    <mergeCell ref="M29:O29"/>
    <mergeCell ref="M30:O30"/>
    <mergeCell ref="M31:O31"/>
    <mergeCell ref="K27:M27"/>
    <mergeCell ref="Q25:AF25"/>
    <mergeCell ref="Q28:AF28"/>
    <mergeCell ref="Q29:AF29"/>
    <mergeCell ref="H33:J33"/>
    <mergeCell ref="K33:L33"/>
    <mergeCell ref="M33:O33"/>
    <mergeCell ref="R33:R35"/>
    <mergeCell ref="H32:J32"/>
    <mergeCell ref="K32:L32"/>
    <mergeCell ref="M32:O32"/>
    <mergeCell ref="Q21:AF21"/>
    <mergeCell ref="Q22:AF22"/>
    <mergeCell ref="Q20:AF20"/>
    <mergeCell ref="H36:I38"/>
    <mergeCell ref="J38:K38"/>
    <mergeCell ref="J36:K36"/>
    <mergeCell ref="J37:K37"/>
    <mergeCell ref="J35:O35"/>
    <mergeCell ref="L36:O36"/>
    <mergeCell ref="L37:O37"/>
    <mergeCell ref="L38:O38"/>
    <mergeCell ref="N27:O27"/>
    <mergeCell ref="P19:P20"/>
    <mergeCell ref="Q26:AF26"/>
    <mergeCell ref="Q30:AF30"/>
    <mergeCell ref="Q24:AF24"/>
    <mergeCell ref="A35:B35"/>
    <mergeCell ref="A7:B7"/>
    <mergeCell ref="A8:B8"/>
    <mergeCell ref="A9:B9"/>
    <mergeCell ref="A10:B10"/>
    <mergeCell ref="A29:B29"/>
    <mergeCell ref="A33:B33"/>
    <mergeCell ref="A34:B34"/>
    <mergeCell ref="A36:B36"/>
    <mergeCell ref="F9:G9"/>
    <mergeCell ref="H35:I35"/>
    <mergeCell ref="A1:O1"/>
    <mergeCell ref="A2:B2"/>
    <mergeCell ref="A12:B13"/>
    <mergeCell ref="C12:C13"/>
    <mergeCell ref="D12:O12"/>
    <mergeCell ref="D13:F13"/>
    <mergeCell ref="G13:I13"/>
    <mergeCell ref="J13:L13"/>
    <mergeCell ref="M13:O13"/>
    <mergeCell ref="C2:O2"/>
    <mergeCell ref="C7:O7"/>
    <mergeCell ref="C8:O8"/>
    <mergeCell ref="H9:J9"/>
    <mergeCell ref="A3:B3"/>
    <mergeCell ref="C3:O3"/>
    <mergeCell ref="C4:O6"/>
    <mergeCell ref="A4:B6"/>
    <mergeCell ref="A32:B32"/>
    <mergeCell ref="C29:D29"/>
    <mergeCell ref="A31:B31"/>
    <mergeCell ref="C9:E9"/>
    <mergeCell ref="C10:D10"/>
    <mergeCell ref="F19:G19"/>
    <mergeCell ref="A30:B30"/>
    <mergeCell ref="A19:A20"/>
    <mergeCell ref="B19:B20"/>
    <mergeCell ref="C19:C20"/>
    <mergeCell ref="D19:E19"/>
    <mergeCell ref="K29:L29"/>
  </mergeCells>
  <phoneticPr fontId="2"/>
  <conditionalFormatting sqref="C2:O8 C9:E9 H9:J9 C10:D10 F19:G19 I29 K30:O33 C30:C36 E30:E36 H36:I38 L36:O38">
    <cfRule type="containsBlanks" dxfId="84" priority="1">
      <formula>LEN(TRIM(C2))=0</formula>
    </cfRule>
  </conditionalFormatting>
  <dataValidations count="4">
    <dataValidation type="list" allowBlank="1" showInputMessage="1" showErrorMessage="1" promptTitle="SMO選択" prompt="SMOの会社を選択" sqref="GV65520 QR65520 AAN65520 AKJ65520 AUF65520 BEB65520 BNX65520 BXT65520 CHP65520 CRL65520 DBH65520 DLD65520 DUZ65520 EEV65520 EOR65520 EYN65520 FIJ65520 FSF65520 GCB65520 GLX65520 GVT65520 HFP65520 HPL65520 HZH65520 IJD65520 ISZ65520 JCV65520 JMR65520 JWN65520 KGJ65520 KQF65520 LAB65520 LJX65520 LTT65520 MDP65520 MNL65520 MXH65520 NHD65520 NQZ65520 OAV65520 OKR65520 OUN65520 PEJ65520 POF65520 PYB65520 QHX65520 QRT65520 RBP65520 RLL65520 RVH65520 SFD65520 SOZ65520 SYV65520 TIR65520 TSN65520 UCJ65520 UMF65520 UWB65520 VFX65520 VPT65520 VZP65520 WJL65520 WTH65520 GV131056 QR131056 AAN131056 AKJ131056 AUF131056 BEB131056 BNX131056 BXT131056 CHP131056 CRL131056 DBH131056 DLD131056 DUZ131056 EEV131056 EOR131056 EYN131056 FIJ131056 FSF131056 GCB131056 GLX131056 GVT131056 HFP131056 HPL131056 HZH131056 IJD131056 ISZ131056 JCV131056 JMR131056 JWN131056 KGJ131056 KQF131056 LAB131056 LJX131056 LTT131056 MDP131056 MNL131056 MXH131056 NHD131056 NQZ131056 OAV131056 OKR131056 OUN131056 PEJ131056 POF131056 PYB131056 QHX131056 QRT131056 RBP131056 RLL131056 RVH131056 SFD131056 SOZ131056 SYV131056 TIR131056 TSN131056 UCJ131056 UMF131056 UWB131056 VFX131056 VPT131056 VZP131056 WJL131056 WTH131056 GV196592 QR196592 AAN196592 AKJ196592 AUF196592 BEB196592 BNX196592 BXT196592 CHP196592 CRL196592 DBH196592 DLD196592 DUZ196592 EEV196592 EOR196592 EYN196592 FIJ196592 FSF196592 GCB196592 GLX196592 GVT196592 HFP196592 HPL196592 HZH196592 IJD196592 ISZ196592 JCV196592 JMR196592 JWN196592 KGJ196592 KQF196592 LAB196592 LJX196592 LTT196592 MDP196592 MNL196592 MXH196592 NHD196592 NQZ196592 OAV196592 OKR196592 OUN196592 PEJ196592 POF196592 PYB196592 QHX196592 QRT196592 RBP196592 RLL196592 RVH196592 SFD196592 SOZ196592 SYV196592 TIR196592 TSN196592 UCJ196592 UMF196592 UWB196592 VFX196592 VPT196592 VZP196592 WJL196592 WTH196592 GV262128 QR262128 AAN262128 AKJ262128 AUF262128 BEB262128 BNX262128 BXT262128 CHP262128 CRL262128 DBH262128 DLD262128 DUZ262128 EEV262128 EOR262128 EYN262128 FIJ262128 FSF262128 GCB262128 GLX262128 GVT262128 HFP262128 HPL262128 HZH262128 IJD262128 ISZ262128 JCV262128 JMR262128 JWN262128 KGJ262128 KQF262128 LAB262128 LJX262128 LTT262128 MDP262128 MNL262128 MXH262128 NHD262128 NQZ262128 OAV262128 OKR262128 OUN262128 PEJ262128 POF262128 PYB262128 QHX262128 QRT262128 RBP262128 RLL262128 RVH262128 SFD262128 SOZ262128 SYV262128 TIR262128 TSN262128 UCJ262128 UMF262128 UWB262128 VFX262128 VPT262128 VZP262128 WJL262128 WTH262128 GV327664 QR327664 AAN327664 AKJ327664 AUF327664 BEB327664 BNX327664 BXT327664 CHP327664 CRL327664 DBH327664 DLD327664 DUZ327664 EEV327664 EOR327664 EYN327664 FIJ327664 FSF327664 GCB327664 GLX327664 GVT327664 HFP327664 HPL327664 HZH327664 IJD327664 ISZ327664 JCV327664 JMR327664 JWN327664 KGJ327664 KQF327664 LAB327664 LJX327664 LTT327664 MDP327664 MNL327664 MXH327664 NHD327664 NQZ327664 OAV327664 OKR327664 OUN327664 PEJ327664 POF327664 PYB327664 QHX327664 QRT327664 RBP327664 RLL327664 RVH327664 SFD327664 SOZ327664 SYV327664 TIR327664 TSN327664 UCJ327664 UMF327664 UWB327664 VFX327664 VPT327664 VZP327664 WJL327664 WTH327664 GV393200 QR393200 AAN393200 AKJ393200 AUF393200 BEB393200 BNX393200 BXT393200 CHP393200 CRL393200 DBH393200 DLD393200 DUZ393200 EEV393200 EOR393200 EYN393200 FIJ393200 FSF393200 GCB393200 GLX393200 GVT393200 HFP393200 HPL393200 HZH393200 IJD393200 ISZ393200 JCV393200 JMR393200 JWN393200 KGJ393200 KQF393200 LAB393200 LJX393200 LTT393200 MDP393200 MNL393200 MXH393200 NHD393200 NQZ393200 OAV393200 OKR393200 OUN393200 PEJ393200 POF393200 PYB393200 QHX393200 QRT393200 RBP393200 RLL393200 RVH393200 SFD393200 SOZ393200 SYV393200 TIR393200 TSN393200 UCJ393200 UMF393200 UWB393200 VFX393200 VPT393200 VZP393200 WJL393200 WTH393200 GV458736 QR458736 AAN458736 AKJ458736 AUF458736 BEB458736 BNX458736 BXT458736 CHP458736 CRL458736 DBH458736 DLD458736 DUZ458736 EEV458736 EOR458736 EYN458736 FIJ458736 FSF458736 GCB458736 GLX458736 GVT458736 HFP458736 HPL458736 HZH458736 IJD458736 ISZ458736 JCV458736 JMR458736 JWN458736 KGJ458736 KQF458736 LAB458736 LJX458736 LTT458736 MDP458736 MNL458736 MXH458736 NHD458736 NQZ458736 OAV458736 OKR458736 OUN458736 PEJ458736 POF458736 PYB458736 QHX458736 QRT458736 RBP458736 RLL458736 RVH458736 SFD458736 SOZ458736 SYV458736 TIR458736 TSN458736 UCJ458736 UMF458736 UWB458736 VFX458736 VPT458736 VZP458736 WJL458736 WTH458736 GV524272 QR524272 AAN524272 AKJ524272 AUF524272 BEB524272 BNX524272 BXT524272 CHP524272 CRL524272 DBH524272 DLD524272 DUZ524272 EEV524272 EOR524272 EYN524272 FIJ524272 FSF524272 GCB524272 GLX524272 GVT524272 HFP524272 HPL524272 HZH524272 IJD524272 ISZ524272 JCV524272 JMR524272 JWN524272 KGJ524272 KQF524272 LAB524272 LJX524272 LTT524272 MDP524272 MNL524272 MXH524272 NHD524272 NQZ524272 OAV524272 OKR524272 OUN524272 PEJ524272 POF524272 PYB524272 QHX524272 QRT524272 RBP524272 RLL524272 RVH524272 SFD524272 SOZ524272 SYV524272 TIR524272 TSN524272 UCJ524272 UMF524272 UWB524272 VFX524272 VPT524272 VZP524272 WJL524272 WTH524272 GV589808 QR589808 AAN589808 AKJ589808 AUF589808 BEB589808 BNX589808 BXT589808 CHP589808 CRL589808 DBH589808 DLD589808 DUZ589808 EEV589808 EOR589808 EYN589808 FIJ589808 FSF589808 GCB589808 GLX589808 GVT589808 HFP589808 HPL589808 HZH589808 IJD589808 ISZ589808 JCV589808 JMR589808 JWN589808 KGJ589808 KQF589808 LAB589808 LJX589808 LTT589808 MDP589808 MNL589808 MXH589808 NHD589808 NQZ589808 OAV589808 OKR589808 OUN589808 PEJ589808 POF589808 PYB589808 QHX589808 QRT589808 RBP589808 RLL589808 RVH589808 SFD589808 SOZ589808 SYV589808 TIR589808 TSN589808 UCJ589808 UMF589808 UWB589808 VFX589808 VPT589808 VZP589808 WJL589808 WTH589808 GV655344 QR655344 AAN655344 AKJ655344 AUF655344 BEB655344 BNX655344 BXT655344 CHP655344 CRL655344 DBH655344 DLD655344 DUZ655344 EEV655344 EOR655344 EYN655344 FIJ655344 FSF655344 GCB655344 GLX655344 GVT655344 HFP655344 HPL655344 HZH655344 IJD655344 ISZ655344 JCV655344 JMR655344 JWN655344 KGJ655344 KQF655344 LAB655344 LJX655344 LTT655344 MDP655344 MNL655344 MXH655344 NHD655344 NQZ655344 OAV655344 OKR655344 OUN655344 PEJ655344 POF655344 PYB655344 QHX655344 QRT655344 RBP655344 RLL655344 RVH655344 SFD655344 SOZ655344 SYV655344 TIR655344 TSN655344 UCJ655344 UMF655344 UWB655344 VFX655344 VPT655344 VZP655344 WJL655344 WTH655344 GV720880 QR720880 AAN720880 AKJ720880 AUF720880 BEB720880 BNX720880 BXT720880 CHP720880 CRL720880 DBH720880 DLD720880 DUZ720880 EEV720880 EOR720880 EYN720880 FIJ720880 FSF720880 GCB720880 GLX720880 GVT720880 HFP720880 HPL720880 HZH720880 IJD720880 ISZ720880 JCV720880 JMR720880 JWN720880 KGJ720880 KQF720880 LAB720880 LJX720880 LTT720880 MDP720880 MNL720880 MXH720880 NHD720880 NQZ720880 OAV720880 OKR720880 OUN720880 PEJ720880 POF720880 PYB720880 QHX720880 QRT720880 RBP720880 RLL720880 RVH720880 SFD720880 SOZ720880 SYV720880 TIR720880 TSN720880 UCJ720880 UMF720880 UWB720880 VFX720880 VPT720880 VZP720880 WJL720880 WTH720880 GV786416 QR786416 AAN786416 AKJ786416 AUF786416 BEB786416 BNX786416 BXT786416 CHP786416 CRL786416 DBH786416 DLD786416 DUZ786416 EEV786416 EOR786416 EYN786416 FIJ786416 FSF786416 GCB786416 GLX786416 GVT786416 HFP786416 HPL786416 HZH786416 IJD786416 ISZ786416 JCV786416 JMR786416 JWN786416 KGJ786416 KQF786416 LAB786416 LJX786416 LTT786416 MDP786416 MNL786416 MXH786416 NHD786416 NQZ786416 OAV786416 OKR786416 OUN786416 PEJ786416 POF786416 PYB786416 QHX786416 QRT786416 RBP786416 RLL786416 RVH786416 SFD786416 SOZ786416 SYV786416 TIR786416 TSN786416 UCJ786416 UMF786416 UWB786416 VFX786416 VPT786416 VZP786416 WJL786416 WTH786416 GV851952 QR851952 AAN851952 AKJ851952 AUF851952 BEB851952 BNX851952 BXT851952 CHP851952 CRL851952 DBH851952 DLD851952 DUZ851952 EEV851952 EOR851952 EYN851952 FIJ851952 FSF851952 GCB851952 GLX851952 GVT851952 HFP851952 HPL851952 HZH851952 IJD851952 ISZ851952 JCV851952 JMR851952 JWN851952 KGJ851952 KQF851952 LAB851952 LJX851952 LTT851952 MDP851952 MNL851952 MXH851952 NHD851952 NQZ851952 OAV851952 OKR851952 OUN851952 PEJ851952 POF851952 PYB851952 QHX851952 QRT851952 RBP851952 RLL851952 RVH851952 SFD851952 SOZ851952 SYV851952 TIR851952 TSN851952 UCJ851952 UMF851952 UWB851952 VFX851952 VPT851952 VZP851952 WJL851952 WTH851952 GV917488 QR917488 AAN917488 AKJ917488 AUF917488 BEB917488 BNX917488 BXT917488 CHP917488 CRL917488 DBH917488 DLD917488 DUZ917488 EEV917488 EOR917488 EYN917488 FIJ917488 FSF917488 GCB917488 GLX917488 GVT917488 HFP917488 HPL917488 HZH917488 IJD917488 ISZ917488 JCV917488 JMR917488 JWN917488 KGJ917488 KQF917488 LAB917488 LJX917488 LTT917488 MDP917488 MNL917488 MXH917488 NHD917488 NQZ917488 OAV917488 OKR917488 OUN917488 PEJ917488 POF917488 PYB917488 QHX917488 QRT917488 RBP917488 RLL917488 RVH917488 SFD917488 SOZ917488 SYV917488 TIR917488 TSN917488 UCJ917488 UMF917488 UWB917488 VFX917488 VPT917488 VZP917488 WJL917488 WTH917488 GV983024 QR983024 AAN983024 AKJ983024 AUF983024 BEB983024 BNX983024 BXT983024 CHP983024 CRL983024 DBH983024 DLD983024 DUZ983024 EEV983024 EOR983024 EYN983024 FIJ983024 FSF983024 GCB983024 GLX983024 GVT983024 HFP983024 HPL983024 HZH983024 IJD983024 ISZ983024 JCV983024 JMR983024 JWN983024 KGJ983024 KQF983024 LAB983024 LJX983024 LTT983024 MDP983024 MNL983024 MXH983024 NHD983024 NQZ983024 OAV983024 OKR983024 OUN983024 PEJ983024 POF983024 PYB983024 QHX983024 QRT983024 RBP983024 RLL983024 RVH983024 SFD983024 SOZ983024 SYV983024 TIR983024 TSN983024 UCJ983024 UMF983024 UWB983024 VFX983024 VPT983024 VZP983024 WJL983024 WTH983024" xr:uid="{7B5C28EA-014B-48BD-A78C-3E57E16DEDA0}">
      <formula1>"株式会社EP綜合,シミックヘルスケア・インスティテュート株式会社"</formula1>
    </dataValidation>
    <dataValidation type="list" allowBlank="1" showInputMessage="1" showErrorMessage="1" promptTitle="CRC,フルサポート選択" prompt="院内CRCかSMOのサポート（CRCのみ・フルサポート）を選択" sqref="GS65520 QO65520 AAK65520 AKG65520 AUC65520 BDY65520 BNU65520 BXQ65520 CHM65520 CRI65520 DBE65520 DLA65520 DUW65520 EES65520 EOO65520 EYK65520 FIG65520 FSC65520 GBY65520 GLU65520 GVQ65520 HFM65520 HPI65520 HZE65520 IJA65520 ISW65520 JCS65520 JMO65520 JWK65520 KGG65520 KQC65520 KZY65520 LJU65520 LTQ65520 MDM65520 MNI65520 MXE65520 NHA65520 NQW65520 OAS65520 OKO65520 OUK65520 PEG65520 POC65520 PXY65520 QHU65520 QRQ65520 RBM65520 RLI65520 RVE65520 SFA65520 SOW65520 SYS65520 TIO65520 TSK65520 UCG65520 UMC65520 UVY65520 VFU65520 VPQ65520 VZM65520 WJI65520 WTE65520 GS131056 QO131056 AAK131056 AKG131056 AUC131056 BDY131056 BNU131056 BXQ131056 CHM131056 CRI131056 DBE131056 DLA131056 DUW131056 EES131056 EOO131056 EYK131056 FIG131056 FSC131056 GBY131056 GLU131056 GVQ131056 HFM131056 HPI131056 HZE131056 IJA131056 ISW131056 JCS131056 JMO131056 JWK131056 KGG131056 KQC131056 KZY131056 LJU131056 LTQ131056 MDM131056 MNI131056 MXE131056 NHA131056 NQW131056 OAS131056 OKO131056 OUK131056 PEG131056 POC131056 PXY131056 QHU131056 QRQ131056 RBM131056 RLI131056 RVE131056 SFA131056 SOW131056 SYS131056 TIO131056 TSK131056 UCG131056 UMC131056 UVY131056 VFU131056 VPQ131056 VZM131056 WJI131056 WTE131056 GS196592 QO196592 AAK196592 AKG196592 AUC196592 BDY196592 BNU196592 BXQ196592 CHM196592 CRI196592 DBE196592 DLA196592 DUW196592 EES196592 EOO196592 EYK196592 FIG196592 FSC196592 GBY196592 GLU196592 GVQ196592 HFM196592 HPI196592 HZE196592 IJA196592 ISW196592 JCS196592 JMO196592 JWK196592 KGG196592 KQC196592 KZY196592 LJU196592 LTQ196592 MDM196592 MNI196592 MXE196592 NHA196592 NQW196592 OAS196592 OKO196592 OUK196592 PEG196592 POC196592 PXY196592 QHU196592 QRQ196592 RBM196592 RLI196592 RVE196592 SFA196592 SOW196592 SYS196592 TIO196592 TSK196592 UCG196592 UMC196592 UVY196592 VFU196592 VPQ196592 VZM196592 WJI196592 WTE196592 GS262128 QO262128 AAK262128 AKG262128 AUC262128 BDY262128 BNU262128 BXQ262128 CHM262128 CRI262128 DBE262128 DLA262128 DUW262128 EES262128 EOO262128 EYK262128 FIG262128 FSC262128 GBY262128 GLU262128 GVQ262128 HFM262128 HPI262128 HZE262128 IJA262128 ISW262128 JCS262128 JMO262128 JWK262128 KGG262128 KQC262128 KZY262128 LJU262128 LTQ262128 MDM262128 MNI262128 MXE262128 NHA262128 NQW262128 OAS262128 OKO262128 OUK262128 PEG262128 POC262128 PXY262128 QHU262128 QRQ262128 RBM262128 RLI262128 RVE262128 SFA262128 SOW262128 SYS262128 TIO262128 TSK262128 UCG262128 UMC262128 UVY262128 VFU262128 VPQ262128 VZM262128 WJI262128 WTE262128 GS327664 QO327664 AAK327664 AKG327664 AUC327664 BDY327664 BNU327664 BXQ327664 CHM327664 CRI327664 DBE327664 DLA327664 DUW327664 EES327664 EOO327664 EYK327664 FIG327664 FSC327664 GBY327664 GLU327664 GVQ327664 HFM327664 HPI327664 HZE327664 IJA327664 ISW327664 JCS327664 JMO327664 JWK327664 KGG327664 KQC327664 KZY327664 LJU327664 LTQ327664 MDM327664 MNI327664 MXE327664 NHA327664 NQW327664 OAS327664 OKO327664 OUK327664 PEG327664 POC327664 PXY327664 QHU327664 QRQ327664 RBM327664 RLI327664 RVE327664 SFA327664 SOW327664 SYS327664 TIO327664 TSK327664 UCG327664 UMC327664 UVY327664 VFU327664 VPQ327664 VZM327664 WJI327664 WTE327664 GS393200 QO393200 AAK393200 AKG393200 AUC393200 BDY393200 BNU393200 BXQ393200 CHM393200 CRI393200 DBE393200 DLA393200 DUW393200 EES393200 EOO393200 EYK393200 FIG393200 FSC393200 GBY393200 GLU393200 GVQ393200 HFM393200 HPI393200 HZE393200 IJA393200 ISW393200 JCS393200 JMO393200 JWK393200 KGG393200 KQC393200 KZY393200 LJU393200 LTQ393200 MDM393200 MNI393200 MXE393200 NHA393200 NQW393200 OAS393200 OKO393200 OUK393200 PEG393200 POC393200 PXY393200 QHU393200 QRQ393200 RBM393200 RLI393200 RVE393200 SFA393200 SOW393200 SYS393200 TIO393200 TSK393200 UCG393200 UMC393200 UVY393200 VFU393200 VPQ393200 VZM393200 WJI393200 WTE393200 GS458736 QO458736 AAK458736 AKG458736 AUC458736 BDY458736 BNU458736 BXQ458736 CHM458736 CRI458736 DBE458736 DLA458736 DUW458736 EES458736 EOO458736 EYK458736 FIG458736 FSC458736 GBY458736 GLU458736 GVQ458736 HFM458736 HPI458736 HZE458736 IJA458736 ISW458736 JCS458736 JMO458736 JWK458736 KGG458736 KQC458736 KZY458736 LJU458736 LTQ458736 MDM458736 MNI458736 MXE458736 NHA458736 NQW458736 OAS458736 OKO458736 OUK458736 PEG458736 POC458736 PXY458736 QHU458736 QRQ458736 RBM458736 RLI458736 RVE458736 SFA458736 SOW458736 SYS458736 TIO458736 TSK458736 UCG458736 UMC458736 UVY458736 VFU458736 VPQ458736 VZM458736 WJI458736 WTE458736 GS524272 QO524272 AAK524272 AKG524272 AUC524272 BDY524272 BNU524272 BXQ524272 CHM524272 CRI524272 DBE524272 DLA524272 DUW524272 EES524272 EOO524272 EYK524272 FIG524272 FSC524272 GBY524272 GLU524272 GVQ524272 HFM524272 HPI524272 HZE524272 IJA524272 ISW524272 JCS524272 JMO524272 JWK524272 KGG524272 KQC524272 KZY524272 LJU524272 LTQ524272 MDM524272 MNI524272 MXE524272 NHA524272 NQW524272 OAS524272 OKO524272 OUK524272 PEG524272 POC524272 PXY524272 QHU524272 QRQ524272 RBM524272 RLI524272 RVE524272 SFA524272 SOW524272 SYS524272 TIO524272 TSK524272 UCG524272 UMC524272 UVY524272 VFU524272 VPQ524272 VZM524272 WJI524272 WTE524272 GS589808 QO589808 AAK589808 AKG589808 AUC589808 BDY589808 BNU589808 BXQ589808 CHM589808 CRI589808 DBE589808 DLA589808 DUW589808 EES589808 EOO589808 EYK589808 FIG589808 FSC589808 GBY589808 GLU589808 GVQ589808 HFM589808 HPI589808 HZE589808 IJA589808 ISW589808 JCS589808 JMO589808 JWK589808 KGG589808 KQC589808 KZY589808 LJU589808 LTQ589808 MDM589808 MNI589808 MXE589808 NHA589808 NQW589808 OAS589808 OKO589808 OUK589808 PEG589808 POC589808 PXY589808 QHU589808 QRQ589808 RBM589808 RLI589808 RVE589808 SFA589808 SOW589808 SYS589808 TIO589808 TSK589808 UCG589808 UMC589808 UVY589808 VFU589808 VPQ589808 VZM589808 WJI589808 WTE589808 GS655344 QO655344 AAK655344 AKG655344 AUC655344 BDY655344 BNU655344 BXQ655344 CHM655344 CRI655344 DBE655344 DLA655344 DUW655344 EES655344 EOO655344 EYK655344 FIG655344 FSC655344 GBY655344 GLU655344 GVQ655344 HFM655344 HPI655344 HZE655344 IJA655344 ISW655344 JCS655344 JMO655344 JWK655344 KGG655344 KQC655344 KZY655344 LJU655344 LTQ655344 MDM655344 MNI655344 MXE655344 NHA655344 NQW655344 OAS655344 OKO655344 OUK655344 PEG655344 POC655344 PXY655344 QHU655344 QRQ655344 RBM655344 RLI655344 RVE655344 SFA655344 SOW655344 SYS655344 TIO655344 TSK655344 UCG655344 UMC655344 UVY655344 VFU655344 VPQ655344 VZM655344 WJI655344 WTE655344 GS720880 QO720880 AAK720880 AKG720880 AUC720880 BDY720880 BNU720880 BXQ720880 CHM720880 CRI720880 DBE720880 DLA720880 DUW720880 EES720880 EOO720880 EYK720880 FIG720880 FSC720880 GBY720880 GLU720880 GVQ720880 HFM720880 HPI720880 HZE720880 IJA720880 ISW720880 JCS720880 JMO720880 JWK720880 KGG720880 KQC720880 KZY720880 LJU720880 LTQ720880 MDM720880 MNI720880 MXE720880 NHA720880 NQW720880 OAS720880 OKO720880 OUK720880 PEG720880 POC720880 PXY720880 QHU720880 QRQ720880 RBM720880 RLI720880 RVE720880 SFA720880 SOW720880 SYS720880 TIO720880 TSK720880 UCG720880 UMC720880 UVY720880 VFU720880 VPQ720880 VZM720880 WJI720880 WTE720880 GS786416 QO786416 AAK786416 AKG786416 AUC786416 BDY786416 BNU786416 BXQ786416 CHM786416 CRI786416 DBE786416 DLA786416 DUW786416 EES786416 EOO786416 EYK786416 FIG786416 FSC786416 GBY786416 GLU786416 GVQ786416 HFM786416 HPI786416 HZE786416 IJA786416 ISW786416 JCS786416 JMO786416 JWK786416 KGG786416 KQC786416 KZY786416 LJU786416 LTQ786416 MDM786416 MNI786416 MXE786416 NHA786416 NQW786416 OAS786416 OKO786416 OUK786416 PEG786416 POC786416 PXY786416 QHU786416 QRQ786416 RBM786416 RLI786416 RVE786416 SFA786416 SOW786416 SYS786416 TIO786416 TSK786416 UCG786416 UMC786416 UVY786416 VFU786416 VPQ786416 VZM786416 WJI786416 WTE786416 GS851952 QO851952 AAK851952 AKG851952 AUC851952 BDY851952 BNU851952 BXQ851952 CHM851952 CRI851952 DBE851952 DLA851952 DUW851952 EES851952 EOO851952 EYK851952 FIG851952 FSC851952 GBY851952 GLU851952 GVQ851952 HFM851952 HPI851952 HZE851952 IJA851952 ISW851952 JCS851952 JMO851952 JWK851952 KGG851952 KQC851952 KZY851952 LJU851952 LTQ851952 MDM851952 MNI851952 MXE851952 NHA851952 NQW851952 OAS851952 OKO851952 OUK851952 PEG851952 POC851952 PXY851952 QHU851952 QRQ851952 RBM851952 RLI851952 RVE851952 SFA851952 SOW851952 SYS851952 TIO851952 TSK851952 UCG851952 UMC851952 UVY851952 VFU851952 VPQ851952 VZM851952 WJI851952 WTE851952 GS917488 QO917488 AAK917488 AKG917488 AUC917488 BDY917488 BNU917488 BXQ917488 CHM917488 CRI917488 DBE917488 DLA917488 DUW917488 EES917488 EOO917488 EYK917488 FIG917488 FSC917488 GBY917488 GLU917488 GVQ917488 HFM917488 HPI917488 HZE917488 IJA917488 ISW917488 JCS917488 JMO917488 JWK917488 KGG917488 KQC917488 KZY917488 LJU917488 LTQ917488 MDM917488 MNI917488 MXE917488 NHA917488 NQW917488 OAS917488 OKO917488 OUK917488 PEG917488 POC917488 PXY917488 QHU917488 QRQ917488 RBM917488 RLI917488 RVE917488 SFA917488 SOW917488 SYS917488 TIO917488 TSK917488 UCG917488 UMC917488 UVY917488 VFU917488 VPQ917488 VZM917488 WJI917488 WTE917488 GS983024 QO983024 AAK983024 AKG983024 AUC983024 BDY983024 BNU983024 BXQ983024 CHM983024 CRI983024 DBE983024 DLA983024 DUW983024 EES983024 EOO983024 EYK983024 FIG983024 FSC983024 GBY983024 GLU983024 GVQ983024 HFM983024 HPI983024 HZE983024 IJA983024 ISW983024 JCS983024 JMO983024 JWK983024 KGG983024 KQC983024 KZY983024 LJU983024 LTQ983024 MDM983024 MNI983024 MXE983024 NHA983024 NQW983024 OAS983024 OKO983024 OUK983024 PEG983024 POC983024 PXY983024 QHU983024 QRQ983024 RBM983024 RLI983024 RVE983024 SFA983024 SOW983024 SYS983024 TIO983024 TSK983024 UCG983024 UMC983024 UVY983024 VFU983024 VPQ983024 VZM983024 WJI983024 WTE983024" xr:uid="{8F74FBD7-0227-410C-B4CF-CE377304EF33}">
      <formula1>"院内CRC,SMO CRC,SMOフルサポート"</formula1>
    </dataValidation>
    <dataValidation type="list" allowBlank="1" showInputMessage="1" showErrorMessage="1" sqref="M30:O33" xr:uid="{7ADF1077-EB39-4BE9-BE5D-89DDBAE25D4B}">
      <formula1>"治験薬投与開始時,治験薬投与完了時,治験薬処方時,検査開始時,割付時,来院確認時"</formula1>
    </dataValidation>
    <dataValidation type="list" allowBlank="1" showInputMessage="1" showErrorMessage="1" sqref="I29" xr:uid="{65913B68-20C0-45FC-B909-3C19293AA46A}">
      <formula1>IF($P$30=$S$32,$S$33:$S$35,$T$33:$T$35)</formula1>
    </dataValidation>
  </dataValidations>
  <pageMargins left="0.39370078740157483" right="0.39370078740157483" top="0.35433070866141736" bottom="0.59055118110236227" header="0.27559055118110237" footer="0.39370078740157483"/>
  <pageSetup paperSize="9" scale="70" fitToWidth="0" fitToHeight="0" orientation="portrait" r:id="rId1"/>
  <headerFooter alignWithMargins="0">
    <oddFooter>&amp;R臨床試験研究経費ポイント算出表（医薬品）
Ver. 4.1（20240201）rev3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2CD0B-DCD1-4CB4-AEC7-77FC2B6116ED}">
  <sheetPr>
    <tabColor theme="7" tint="0.59999389629810485"/>
  </sheetPr>
  <dimension ref="A1:L50"/>
  <sheetViews>
    <sheetView zoomScale="85" zoomScaleNormal="85" zoomScaleSheetLayoutView="80" workbookViewId="0">
      <selection activeCell="J29" sqref="A29:J29"/>
    </sheetView>
  </sheetViews>
  <sheetFormatPr defaultRowHeight="43.5" customHeight="1" x14ac:dyDescent="0.15"/>
  <cols>
    <col min="1" max="10" width="14.25" style="1" customWidth="1"/>
    <col min="11" max="98" width="9" style="1"/>
    <col min="99" max="99" width="4.25" style="1" customWidth="1"/>
    <col min="100" max="100" width="4.125" style="1" customWidth="1"/>
    <col min="101" max="101" width="17.625" style="1" customWidth="1"/>
    <col min="102" max="103" width="4.625" style="1" customWidth="1"/>
    <col min="104" max="104" width="17.625" style="1" customWidth="1"/>
    <col min="105" max="106" width="4.625" style="1" customWidth="1"/>
    <col min="107" max="107" width="17.625" style="1" customWidth="1"/>
    <col min="108" max="109" width="4.625" style="1" customWidth="1"/>
    <col min="110" max="110" width="17.625" style="1" customWidth="1"/>
    <col min="111" max="112" width="4.625" style="1" customWidth="1"/>
    <col min="113" max="113" width="17.625" style="1" customWidth="1"/>
    <col min="114" max="114" width="4.625" style="1" customWidth="1"/>
    <col min="115" max="115" width="0" style="1" hidden="1" customWidth="1"/>
    <col min="116" max="116" width="1" style="1" customWidth="1"/>
    <col min="117" max="117" width="6" style="1" customWidth="1"/>
    <col min="118" max="141" width="4.5" style="1" customWidth="1"/>
    <col min="142" max="143" width="4" style="1" customWidth="1"/>
    <col min="144" max="149" width="3.625" style="1" customWidth="1"/>
    <col min="150" max="153" width="5.875" style="1" customWidth="1"/>
    <col min="154" max="172" width="3.625" style="1" customWidth="1"/>
    <col min="173" max="354" width="9" style="1"/>
    <col min="355" max="355" width="4.25" style="1" customWidth="1"/>
    <col min="356" max="356" width="4.125" style="1" customWidth="1"/>
    <col min="357" max="357" width="17.625" style="1" customWidth="1"/>
    <col min="358" max="359" width="4.625" style="1" customWidth="1"/>
    <col min="360" max="360" width="17.625" style="1" customWidth="1"/>
    <col min="361" max="362" width="4.625" style="1" customWidth="1"/>
    <col min="363" max="363" width="17.625" style="1" customWidth="1"/>
    <col min="364" max="365" width="4.625" style="1" customWidth="1"/>
    <col min="366" max="366" width="17.625" style="1" customWidth="1"/>
    <col min="367" max="368" width="4.625" style="1" customWidth="1"/>
    <col min="369" max="369" width="17.625" style="1" customWidth="1"/>
    <col min="370" max="370" width="4.625" style="1" customWidth="1"/>
    <col min="371" max="371" width="0" style="1" hidden="1" customWidth="1"/>
    <col min="372" max="372" width="1" style="1" customWidth="1"/>
    <col min="373" max="373" width="6" style="1" customWidth="1"/>
    <col min="374" max="397" width="4.5" style="1" customWidth="1"/>
    <col min="398" max="399" width="4" style="1" customWidth="1"/>
    <col min="400" max="405" width="3.625" style="1" customWidth="1"/>
    <col min="406" max="409" width="5.875" style="1" customWidth="1"/>
    <col min="410" max="428" width="3.625" style="1" customWidth="1"/>
    <col min="429" max="610" width="9" style="1"/>
    <col min="611" max="611" width="4.25" style="1" customWidth="1"/>
    <col min="612" max="612" width="4.125" style="1" customWidth="1"/>
    <col min="613" max="613" width="17.625" style="1" customWidth="1"/>
    <col min="614" max="615" width="4.625" style="1" customWidth="1"/>
    <col min="616" max="616" width="17.625" style="1" customWidth="1"/>
    <col min="617" max="618" width="4.625" style="1" customWidth="1"/>
    <col min="619" max="619" width="17.625" style="1" customWidth="1"/>
    <col min="620" max="621" width="4.625" style="1" customWidth="1"/>
    <col min="622" max="622" width="17.625" style="1" customWidth="1"/>
    <col min="623" max="624" width="4.625" style="1" customWidth="1"/>
    <col min="625" max="625" width="17.625" style="1" customWidth="1"/>
    <col min="626" max="626" width="4.625" style="1" customWidth="1"/>
    <col min="627" max="627" width="0" style="1" hidden="1" customWidth="1"/>
    <col min="628" max="628" width="1" style="1" customWidth="1"/>
    <col min="629" max="629" width="6" style="1" customWidth="1"/>
    <col min="630" max="653" width="4.5" style="1" customWidth="1"/>
    <col min="654" max="655" width="4" style="1" customWidth="1"/>
    <col min="656" max="661" width="3.625" style="1" customWidth="1"/>
    <col min="662" max="665" width="5.875" style="1" customWidth="1"/>
    <col min="666" max="684" width="3.625" style="1" customWidth="1"/>
    <col min="685" max="866" width="9" style="1"/>
    <col min="867" max="867" width="4.25" style="1" customWidth="1"/>
    <col min="868" max="868" width="4.125" style="1" customWidth="1"/>
    <col min="869" max="869" width="17.625" style="1" customWidth="1"/>
    <col min="870" max="871" width="4.625" style="1" customWidth="1"/>
    <col min="872" max="872" width="17.625" style="1" customWidth="1"/>
    <col min="873" max="874" width="4.625" style="1" customWidth="1"/>
    <col min="875" max="875" width="17.625" style="1" customWidth="1"/>
    <col min="876" max="877" width="4.625" style="1" customWidth="1"/>
    <col min="878" max="878" width="17.625" style="1" customWidth="1"/>
    <col min="879" max="880" width="4.625" style="1" customWidth="1"/>
    <col min="881" max="881" width="17.625" style="1" customWidth="1"/>
    <col min="882" max="882" width="4.625" style="1" customWidth="1"/>
    <col min="883" max="883" width="0" style="1" hidden="1" customWidth="1"/>
    <col min="884" max="884" width="1" style="1" customWidth="1"/>
    <col min="885" max="885" width="6" style="1" customWidth="1"/>
    <col min="886" max="909" width="4.5" style="1" customWidth="1"/>
    <col min="910" max="911" width="4" style="1" customWidth="1"/>
    <col min="912" max="917" width="3.625" style="1" customWidth="1"/>
    <col min="918" max="921" width="5.875" style="1" customWidth="1"/>
    <col min="922" max="940" width="3.625" style="1" customWidth="1"/>
    <col min="941" max="1122" width="9" style="1"/>
    <col min="1123" max="1123" width="4.25" style="1" customWidth="1"/>
    <col min="1124" max="1124" width="4.125" style="1" customWidth="1"/>
    <col min="1125" max="1125" width="17.625" style="1" customWidth="1"/>
    <col min="1126" max="1127" width="4.625" style="1" customWidth="1"/>
    <col min="1128" max="1128" width="17.625" style="1" customWidth="1"/>
    <col min="1129" max="1130" width="4.625" style="1" customWidth="1"/>
    <col min="1131" max="1131" width="17.625" style="1" customWidth="1"/>
    <col min="1132" max="1133" width="4.625" style="1" customWidth="1"/>
    <col min="1134" max="1134" width="17.625" style="1" customWidth="1"/>
    <col min="1135" max="1136" width="4.625" style="1" customWidth="1"/>
    <col min="1137" max="1137" width="17.625" style="1" customWidth="1"/>
    <col min="1138" max="1138" width="4.625" style="1" customWidth="1"/>
    <col min="1139" max="1139" width="0" style="1" hidden="1" customWidth="1"/>
    <col min="1140" max="1140" width="1" style="1" customWidth="1"/>
    <col min="1141" max="1141" width="6" style="1" customWidth="1"/>
    <col min="1142" max="1165" width="4.5" style="1" customWidth="1"/>
    <col min="1166" max="1167" width="4" style="1" customWidth="1"/>
    <col min="1168" max="1173" width="3.625" style="1" customWidth="1"/>
    <col min="1174" max="1177" width="5.875" style="1" customWidth="1"/>
    <col min="1178" max="1196" width="3.625" style="1" customWidth="1"/>
    <col min="1197" max="1378" width="9" style="1"/>
    <col min="1379" max="1379" width="4.25" style="1" customWidth="1"/>
    <col min="1380" max="1380" width="4.125" style="1" customWidth="1"/>
    <col min="1381" max="1381" width="17.625" style="1" customWidth="1"/>
    <col min="1382" max="1383" width="4.625" style="1" customWidth="1"/>
    <col min="1384" max="1384" width="17.625" style="1" customWidth="1"/>
    <col min="1385" max="1386" width="4.625" style="1" customWidth="1"/>
    <col min="1387" max="1387" width="17.625" style="1" customWidth="1"/>
    <col min="1388" max="1389" width="4.625" style="1" customWidth="1"/>
    <col min="1390" max="1390" width="17.625" style="1" customWidth="1"/>
    <col min="1391" max="1392" width="4.625" style="1" customWidth="1"/>
    <col min="1393" max="1393" width="17.625" style="1" customWidth="1"/>
    <col min="1394" max="1394" width="4.625" style="1" customWidth="1"/>
    <col min="1395" max="1395" width="0" style="1" hidden="1" customWidth="1"/>
    <col min="1396" max="1396" width="1" style="1" customWidth="1"/>
    <col min="1397" max="1397" width="6" style="1" customWidth="1"/>
    <col min="1398" max="1421" width="4.5" style="1" customWidth="1"/>
    <col min="1422" max="1423" width="4" style="1" customWidth="1"/>
    <col min="1424" max="1429" width="3.625" style="1" customWidth="1"/>
    <col min="1430" max="1433" width="5.875" style="1" customWidth="1"/>
    <col min="1434" max="1452" width="3.625" style="1" customWidth="1"/>
    <col min="1453" max="1634" width="9" style="1"/>
    <col min="1635" max="1635" width="4.25" style="1" customWidth="1"/>
    <col min="1636" max="1636" width="4.125" style="1" customWidth="1"/>
    <col min="1637" max="1637" width="17.625" style="1" customWidth="1"/>
    <col min="1638" max="1639" width="4.625" style="1" customWidth="1"/>
    <col min="1640" max="1640" width="17.625" style="1" customWidth="1"/>
    <col min="1641" max="1642" width="4.625" style="1" customWidth="1"/>
    <col min="1643" max="1643" width="17.625" style="1" customWidth="1"/>
    <col min="1644" max="1645" width="4.625" style="1" customWidth="1"/>
    <col min="1646" max="1646" width="17.625" style="1" customWidth="1"/>
    <col min="1647" max="1648" width="4.625" style="1" customWidth="1"/>
    <col min="1649" max="1649" width="17.625" style="1" customWidth="1"/>
    <col min="1650" max="1650" width="4.625" style="1" customWidth="1"/>
    <col min="1651" max="1651" width="0" style="1" hidden="1" customWidth="1"/>
    <col min="1652" max="1652" width="1" style="1" customWidth="1"/>
    <col min="1653" max="1653" width="6" style="1" customWidth="1"/>
    <col min="1654" max="1677" width="4.5" style="1" customWidth="1"/>
    <col min="1678" max="1679" width="4" style="1" customWidth="1"/>
    <col min="1680" max="1685" width="3.625" style="1" customWidth="1"/>
    <col min="1686" max="1689" width="5.875" style="1" customWidth="1"/>
    <col min="1690" max="1708" width="3.625" style="1" customWidth="1"/>
    <col min="1709" max="1890" width="9" style="1"/>
    <col min="1891" max="1891" width="4.25" style="1" customWidth="1"/>
    <col min="1892" max="1892" width="4.125" style="1" customWidth="1"/>
    <col min="1893" max="1893" width="17.625" style="1" customWidth="1"/>
    <col min="1894" max="1895" width="4.625" style="1" customWidth="1"/>
    <col min="1896" max="1896" width="17.625" style="1" customWidth="1"/>
    <col min="1897" max="1898" width="4.625" style="1" customWidth="1"/>
    <col min="1899" max="1899" width="17.625" style="1" customWidth="1"/>
    <col min="1900" max="1901" width="4.625" style="1" customWidth="1"/>
    <col min="1902" max="1902" width="17.625" style="1" customWidth="1"/>
    <col min="1903" max="1904" width="4.625" style="1" customWidth="1"/>
    <col min="1905" max="1905" width="17.625" style="1" customWidth="1"/>
    <col min="1906" max="1906" width="4.625" style="1" customWidth="1"/>
    <col min="1907" max="1907" width="0" style="1" hidden="1" customWidth="1"/>
    <col min="1908" max="1908" width="1" style="1" customWidth="1"/>
    <col min="1909" max="1909" width="6" style="1" customWidth="1"/>
    <col min="1910" max="1933" width="4.5" style="1" customWidth="1"/>
    <col min="1934" max="1935" width="4" style="1" customWidth="1"/>
    <col min="1936" max="1941" width="3.625" style="1" customWidth="1"/>
    <col min="1942" max="1945" width="5.875" style="1" customWidth="1"/>
    <col min="1946" max="1964" width="3.625" style="1" customWidth="1"/>
    <col min="1965" max="2146" width="9" style="1"/>
    <col min="2147" max="2147" width="4.25" style="1" customWidth="1"/>
    <col min="2148" max="2148" width="4.125" style="1" customWidth="1"/>
    <col min="2149" max="2149" width="17.625" style="1" customWidth="1"/>
    <col min="2150" max="2151" width="4.625" style="1" customWidth="1"/>
    <col min="2152" max="2152" width="17.625" style="1" customWidth="1"/>
    <col min="2153" max="2154" width="4.625" style="1" customWidth="1"/>
    <col min="2155" max="2155" width="17.625" style="1" customWidth="1"/>
    <col min="2156" max="2157" width="4.625" style="1" customWidth="1"/>
    <col min="2158" max="2158" width="17.625" style="1" customWidth="1"/>
    <col min="2159" max="2160" width="4.625" style="1" customWidth="1"/>
    <col min="2161" max="2161" width="17.625" style="1" customWidth="1"/>
    <col min="2162" max="2162" width="4.625" style="1" customWidth="1"/>
    <col min="2163" max="2163" width="0" style="1" hidden="1" customWidth="1"/>
    <col min="2164" max="2164" width="1" style="1" customWidth="1"/>
    <col min="2165" max="2165" width="6" style="1" customWidth="1"/>
    <col min="2166" max="2189" width="4.5" style="1" customWidth="1"/>
    <col min="2190" max="2191" width="4" style="1" customWidth="1"/>
    <col min="2192" max="2197" width="3.625" style="1" customWidth="1"/>
    <col min="2198" max="2201" width="5.875" style="1" customWidth="1"/>
    <col min="2202" max="2220" width="3.625" style="1" customWidth="1"/>
    <col min="2221" max="2402" width="9" style="1"/>
    <col min="2403" max="2403" width="4.25" style="1" customWidth="1"/>
    <col min="2404" max="2404" width="4.125" style="1" customWidth="1"/>
    <col min="2405" max="2405" width="17.625" style="1" customWidth="1"/>
    <col min="2406" max="2407" width="4.625" style="1" customWidth="1"/>
    <col min="2408" max="2408" width="17.625" style="1" customWidth="1"/>
    <col min="2409" max="2410" width="4.625" style="1" customWidth="1"/>
    <col min="2411" max="2411" width="17.625" style="1" customWidth="1"/>
    <col min="2412" max="2413" width="4.625" style="1" customWidth="1"/>
    <col min="2414" max="2414" width="17.625" style="1" customWidth="1"/>
    <col min="2415" max="2416" width="4.625" style="1" customWidth="1"/>
    <col min="2417" max="2417" width="17.625" style="1" customWidth="1"/>
    <col min="2418" max="2418" width="4.625" style="1" customWidth="1"/>
    <col min="2419" max="2419" width="0" style="1" hidden="1" customWidth="1"/>
    <col min="2420" max="2420" width="1" style="1" customWidth="1"/>
    <col min="2421" max="2421" width="6" style="1" customWidth="1"/>
    <col min="2422" max="2445" width="4.5" style="1" customWidth="1"/>
    <col min="2446" max="2447" width="4" style="1" customWidth="1"/>
    <col min="2448" max="2453" width="3.625" style="1" customWidth="1"/>
    <col min="2454" max="2457" width="5.875" style="1" customWidth="1"/>
    <col min="2458" max="2476" width="3.625" style="1" customWidth="1"/>
    <col min="2477" max="2658" width="9" style="1"/>
    <col min="2659" max="2659" width="4.25" style="1" customWidth="1"/>
    <col min="2660" max="2660" width="4.125" style="1" customWidth="1"/>
    <col min="2661" max="2661" width="17.625" style="1" customWidth="1"/>
    <col min="2662" max="2663" width="4.625" style="1" customWidth="1"/>
    <col min="2664" max="2664" width="17.625" style="1" customWidth="1"/>
    <col min="2665" max="2666" width="4.625" style="1" customWidth="1"/>
    <col min="2667" max="2667" width="17.625" style="1" customWidth="1"/>
    <col min="2668" max="2669" width="4.625" style="1" customWidth="1"/>
    <col min="2670" max="2670" width="17.625" style="1" customWidth="1"/>
    <col min="2671" max="2672" width="4.625" style="1" customWidth="1"/>
    <col min="2673" max="2673" width="17.625" style="1" customWidth="1"/>
    <col min="2674" max="2674" width="4.625" style="1" customWidth="1"/>
    <col min="2675" max="2675" width="0" style="1" hidden="1" customWidth="1"/>
    <col min="2676" max="2676" width="1" style="1" customWidth="1"/>
    <col min="2677" max="2677" width="6" style="1" customWidth="1"/>
    <col min="2678" max="2701" width="4.5" style="1" customWidth="1"/>
    <col min="2702" max="2703" width="4" style="1" customWidth="1"/>
    <col min="2704" max="2709" width="3.625" style="1" customWidth="1"/>
    <col min="2710" max="2713" width="5.875" style="1" customWidth="1"/>
    <col min="2714" max="2732" width="3.625" style="1" customWidth="1"/>
    <col min="2733" max="2914" width="9" style="1"/>
    <col min="2915" max="2915" width="4.25" style="1" customWidth="1"/>
    <col min="2916" max="2916" width="4.125" style="1" customWidth="1"/>
    <col min="2917" max="2917" width="17.625" style="1" customWidth="1"/>
    <col min="2918" max="2919" width="4.625" style="1" customWidth="1"/>
    <col min="2920" max="2920" width="17.625" style="1" customWidth="1"/>
    <col min="2921" max="2922" width="4.625" style="1" customWidth="1"/>
    <col min="2923" max="2923" width="17.625" style="1" customWidth="1"/>
    <col min="2924" max="2925" width="4.625" style="1" customWidth="1"/>
    <col min="2926" max="2926" width="17.625" style="1" customWidth="1"/>
    <col min="2927" max="2928" width="4.625" style="1" customWidth="1"/>
    <col min="2929" max="2929" width="17.625" style="1" customWidth="1"/>
    <col min="2930" max="2930" width="4.625" style="1" customWidth="1"/>
    <col min="2931" max="2931" width="0" style="1" hidden="1" customWidth="1"/>
    <col min="2932" max="2932" width="1" style="1" customWidth="1"/>
    <col min="2933" max="2933" width="6" style="1" customWidth="1"/>
    <col min="2934" max="2957" width="4.5" style="1" customWidth="1"/>
    <col min="2958" max="2959" width="4" style="1" customWidth="1"/>
    <col min="2960" max="2965" width="3.625" style="1" customWidth="1"/>
    <col min="2966" max="2969" width="5.875" style="1" customWidth="1"/>
    <col min="2970" max="2988" width="3.625" style="1" customWidth="1"/>
    <col min="2989" max="3170" width="9" style="1"/>
    <col min="3171" max="3171" width="4.25" style="1" customWidth="1"/>
    <col min="3172" max="3172" width="4.125" style="1" customWidth="1"/>
    <col min="3173" max="3173" width="17.625" style="1" customWidth="1"/>
    <col min="3174" max="3175" width="4.625" style="1" customWidth="1"/>
    <col min="3176" max="3176" width="17.625" style="1" customWidth="1"/>
    <col min="3177" max="3178" width="4.625" style="1" customWidth="1"/>
    <col min="3179" max="3179" width="17.625" style="1" customWidth="1"/>
    <col min="3180" max="3181" width="4.625" style="1" customWidth="1"/>
    <col min="3182" max="3182" width="17.625" style="1" customWidth="1"/>
    <col min="3183" max="3184" width="4.625" style="1" customWidth="1"/>
    <col min="3185" max="3185" width="17.625" style="1" customWidth="1"/>
    <col min="3186" max="3186" width="4.625" style="1" customWidth="1"/>
    <col min="3187" max="3187" width="0" style="1" hidden="1" customWidth="1"/>
    <col min="3188" max="3188" width="1" style="1" customWidth="1"/>
    <col min="3189" max="3189" width="6" style="1" customWidth="1"/>
    <col min="3190" max="3213" width="4.5" style="1" customWidth="1"/>
    <col min="3214" max="3215" width="4" style="1" customWidth="1"/>
    <col min="3216" max="3221" width="3.625" style="1" customWidth="1"/>
    <col min="3222" max="3225" width="5.875" style="1" customWidth="1"/>
    <col min="3226" max="3244" width="3.625" style="1" customWidth="1"/>
    <col min="3245" max="3426" width="9" style="1"/>
    <col min="3427" max="3427" width="4.25" style="1" customWidth="1"/>
    <col min="3428" max="3428" width="4.125" style="1" customWidth="1"/>
    <col min="3429" max="3429" width="17.625" style="1" customWidth="1"/>
    <col min="3430" max="3431" width="4.625" style="1" customWidth="1"/>
    <col min="3432" max="3432" width="17.625" style="1" customWidth="1"/>
    <col min="3433" max="3434" width="4.625" style="1" customWidth="1"/>
    <col min="3435" max="3435" width="17.625" style="1" customWidth="1"/>
    <col min="3436" max="3437" width="4.625" style="1" customWidth="1"/>
    <col min="3438" max="3438" width="17.625" style="1" customWidth="1"/>
    <col min="3439" max="3440" width="4.625" style="1" customWidth="1"/>
    <col min="3441" max="3441" width="17.625" style="1" customWidth="1"/>
    <col min="3442" max="3442" width="4.625" style="1" customWidth="1"/>
    <col min="3443" max="3443" width="0" style="1" hidden="1" customWidth="1"/>
    <col min="3444" max="3444" width="1" style="1" customWidth="1"/>
    <col min="3445" max="3445" width="6" style="1" customWidth="1"/>
    <col min="3446" max="3469" width="4.5" style="1" customWidth="1"/>
    <col min="3470" max="3471" width="4" style="1" customWidth="1"/>
    <col min="3472" max="3477" width="3.625" style="1" customWidth="1"/>
    <col min="3478" max="3481" width="5.875" style="1" customWidth="1"/>
    <col min="3482" max="3500" width="3.625" style="1" customWidth="1"/>
    <col min="3501" max="3682" width="9" style="1"/>
    <col min="3683" max="3683" width="4.25" style="1" customWidth="1"/>
    <col min="3684" max="3684" width="4.125" style="1" customWidth="1"/>
    <col min="3685" max="3685" width="17.625" style="1" customWidth="1"/>
    <col min="3686" max="3687" width="4.625" style="1" customWidth="1"/>
    <col min="3688" max="3688" width="17.625" style="1" customWidth="1"/>
    <col min="3689" max="3690" width="4.625" style="1" customWidth="1"/>
    <col min="3691" max="3691" width="17.625" style="1" customWidth="1"/>
    <col min="3692" max="3693" width="4.625" style="1" customWidth="1"/>
    <col min="3694" max="3694" width="17.625" style="1" customWidth="1"/>
    <col min="3695" max="3696" width="4.625" style="1" customWidth="1"/>
    <col min="3697" max="3697" width="17.625" style="1" customWidth="1"/>
    <col min="3698" max="3698" width="4.625" style="1" customWidth="1"/>
    <col min="3699" max="3699" width="0" style="1" hidden="1" customWidth="1"/>
    <col min="3700" max="3700" width="1" style="1" customWidth="1"/>
    <col min="3701" max="3701" width="6" style="1" customWidth="1"/>
    <col min="3702" max="3725" width="4.5" style="1" customWidth="1"/>
    <col min="3726" max="3727" width="4" style="1" customWidth="1"/>
    <col min="3728" max="3733" width="3.625" style="1" customWidth="1"/>
    <col min="3734" max="3737" width="5.875" style="1" customWidth="1"/>
    <col min="3738" max="3756" width="3.625" style="1" customWidth="1"/>
    <col min="3757" max="3938" width="9" style="1"/>
    <col min="3939" max="3939" width="4.25" style="1" customWidth="1"/>
    <col min="3940" max="3940" width="4.125" style="1" customWidth="1"/>
    <col min="3941" max="3941" width="17.625" style="1" customWidth="1"/>
    <col min="3942" max="3943" width="4.625" style="1" customWidth="1"/>
    <col min="3944" max="3944" width="17.625" style="1" customWidth="1"/>
    <col min="3945" max="3946" width="4.625" style="1" customWidth="1"/>
    <col min="3947" max="3947" width="17.625" style="1" customWidth="1"/>
    <col min="3948" max="3949" width="4.625" style="1" customWidth="1"/>
    <col min="3950" max="3950" width="17.625" style="1" customWidth="1"/>
    <col min="3951" max="3952" width="4.625" style="1" customWidth="1"/>
    <col min="3953" max="3953" width="17.625" style="1" customWidth="1"/>
    <col min="3954" max="3954" width="4.625" style="1" customWidth="1"/>
    <col min="3955" max="3955" width="0" style="1" hidden="1" customWidth="1"/>
    <col min="3956" max="3956" width="1" style="1" customWidth="1"/>
    <col min="3957" max="3957" width="6" style="1" customWidth="1"/>
    <col min="3958" max="3981" width="4.5" style="1" customWidth="1"/>
    <col min="3982" max="3983" width="4" style="1" customWidth="1"/>
    <col min="3984" max="3989" width="3.625" style="1" customWidth="1"/>
    <col min="3990" max="3993" width="5.875" style="1" customWidth="1"/>
    <col min="3994" max="4012" width="3.625" style="1" customWidth="1"/>
    <col min="4013" max="4194" width="9" style="1"/>
    <col min="4195" max="4195" width="4.25" style="1" customWidth="1"/>
    <col min="4196" max="4196" width="4.125" style="1" customWidth="1"/>
    <col min="4197" max="4197" width="17.625" style="1" customWidth="1"/>
    <col min="4198" max="4199" width="4.625" style="1" customWidth="1"/>
    <col min="4200" max="4200" width="17.625" style="1" customWidth="1"/>
    <col min="4201" max="4202" width="4.625" style="1" customWidth="1"/>
    <col min="4203" max="4203" width="17.625" style="1" customWidth="1"/>
    <col min="4204" max="4205" width="4.625" style="1" customWidth="1"/>
    <col min="4206" max="4206" width="17.625" style="1" customWidth="1"/>
    <col min="4207" max="4208" width="4.625" style="1" customWidth="1"/>
    <col min="4209" max="4209" width="17.625" style="1" customWidth="1"/>
    <col min="4210" max="4210" width="4.625" style="1" customWidth="1"/>
    <col min="4211" max="4211" width="0" style="1" hidden="1" customWidth="1"/>
    <col min="4212" max="4212" width="1" style="1" customWidth="1"/>
    <col min="4213" max="4213" width="6" style="1" customWidth="1"/>
    <col min="4214" max="4237" width="4.5" style="1" customWidth="1"/>
    <col min="4238" max="4239" width="4" style="1" customWidth="1"/>
    <col min="4240" max="4245" width="3.625" style="1" customWidth="1"/>
    <col min="4246" max="4249" width="5.875" style="1" customWidth="1"/>
    <col min="4250" max="4268" width="3.625" style="1" customWidth="1"/>
    <col min="4269" max="4450" width="9" style="1"/>
    <col min="4451" max="4451" width="4.25" style="1" customWidth="1"/>
    <col min="4452" max="4452" width="4.125" style="1" customWidth="1"/>
    <col min="4453" max="4453" width="17.625" style="1" customWidth="1"/>
    <col min="4454" max="4455" width="4.625" style="1" customWidth="1"/>
    <col min="4456" max="4456" width="17.625" style="1" customWidth="1"/>
    <col min="4457" max="4458" width="4.625" style="1" customWidth="1"/>
    <col min="4459" max="4459" width="17.625" style="1" customWidth="1"/>
    <col min="4460" max="4461" width="4.625" style="1" customWidth="1"/>
    <col min="4462" max="4462" width="17.625" style="1" customWidth="1"/>
    <col min="4463" max="4464" width="4.625" style="1" customWidth="1"/>
    <col min="4465" max="4465" width="17.625" style="1" customWidth="1"/>
    <col min="4466" max="4466" width="4.625" style="1" customWidth="1"/>
    <col min="4467" max="4467" width="0" style="1" hidden="1" customWidth="1"/>
    <col min="4468" max="4468" width="1" style="1" customWidth="1"/>
    <col min="4469" max="4469" width="6" style="1" customWidth="1"/>
    <col min="4470" max="4493" width="4.5" style="1" customWidth="1"/>
    <col min="4494" max="4495" width="4" style="1" customWidth="1"/>
    <col min="4496" max="4501" width="3.625" style="1" customWidth="1"/>
    <col min="4502" max="4505" width="5.875" style="1" customWidth="1"/>
    <col min="4506" max="4524" width="3.625" style="1" customWidth="1"/>
    <col min="4525" max="4706" width="9" style="1"/>
    <col min="4707" max="4707" width="4.25" style="1" customWidth="1"/>
    <col min="4708" max="4708" width="4.125" style="1" customWidth="1"/>
    <col min="4709" max="4709" width="17.625" style="1" customWidth="1"/>
    <col min="4710" max="4711" width="4.625" style="1" customWidth="1"/>
    <col min="4712" max="4712" width="17.625" style="1" customWidth="1"/>
    <col min="4713" max="4714" width="4.625" style="1" customWidth="1"/>
    <col min="4715" max="4715" width="17.625" style="1" customWidth="1"/>
    <col min="4716" max="4717" width="4.625" style="1" customWidth="1"/>
    <col min="4718" max="4718" width="17.625" style="1" customWidth="1"/>
    <col min="4719" max="4720" width="4.625" style="1" customWidth="1"/>
    <col min="4721" max="4721" width="17.625" style="1" customWidth="1"/>
    <col min="4722" max="4722" width="4.625" style="1" customWidth="1"/>
    <col min="4723" max="4723" width="0" style="1" hidden="1" customWidth="1"/>
    <col min="4724" max="4724" width="1" style="1" customWidth="1"/>
    <col min="4725" max="4725" width="6" style="1" customWidth="1"/>
    <col min="4726" max="4749" width="4.5" style="1" customWidth="1"/>
    <col min="4750" max="4751" width="4" style="1" customWidth="1"/>
    <col min="4752" max="4757" width="3.625" style="1" customWidth="1"/>
    <col min="4758" max="4761" width="5.875" style="1" customWidth="1"/>
    <col min="4762" max="4780" width="3.625" style="1" customWidth="1"/>
    <col min="4781" max="4962" width="9" style="1"/>
    <col min="4963" max="4963" width="4.25" style="1" customWidth="1"/>
    <col min="4964" max="4964" width="4.125" style="1" customWidth="1"/>
    <col min="4965" max="4965" width="17.625" style="1" customWidth="1"/>
    <col min="4966" max="4967" width="4.625" style="1" customWidth="1"/>
    <col min="4968" max="4968" width="17.625" style="1" customWidth="1"/>
    <col min="4969" max="4970" width="4.625" style="1" customWidth="1"/>
    <col min="4971" max="4971" width="17.625" style="1" customWidth="1"/>
    <col min="4972" max="4973" width="4.625" style="1" customWidth="1"/>
    <col min="4974" max="4974" width="17.625" style="1" customWidth="1"/>
    <col min="4975" max="4976" width="4.625" style="1" customWidth="1"/>
    <col min="4977" max="4977" width="17.625" style="1" customWidth="1"/>
    <col min="4978" max="4978" width="4.625" style="1" customWidth="1"/>
    <col min="4979" max="4979" width="0" style="1" hidden="1" customWidth="1"/>
    <col min="4980" max="4980" width="1" style="1" customWidth="1"/>
    <col min="4981" max="4981" width="6" style="1" customWidth="1"/>
    <col min="4982" max="5005" width="4.5" style="1" customWidth="1"/>
    <col min="5006" max="5007" width="4" style="1" customWidth="1"/>
    <col min="5008" max="5013" width="3.625" style="1" customWidth="1"/>
    <col min="5014" max="5017" width="5.875" style="1" customWidth="1"/>
    <col min="5018" max="5036" width="3.625" style="1" customWidth="1"/>
    <col min="5037" max="5218" width="9" style="1"/>
    <col min="5219" max="5219" width="4.25" style="1" customWidth="1"/>
    <col min="5220" max="5220" width="4.125" style="1" customWidth="1"/>
    <col min="5221" max="5221" width="17.625" style="1" customWidth="1"/>
    <col min="5222" max="5223" width="4.625" style="1" customWidth="1"/>
    <col min="5224" max="5224" width="17.625" style="1" customWidth="1"/>
    <col min="5225" max="5226" width="4.625" style="1" customWidth="1"/>
    <col min="5227" max="5227" width="17.625" style="1" customWidth="1"/>
    <col min="5228" max="5229" width="4.625" style="1" customWidth="1"/>
    <col min="5230" max="5230" width="17.625" style="1" customWidth="1"/>
    <col min="5231" max="5232" width="4.625" style="1" customWidth="1"/>
    <col min="5233" max="5233" width="17.625" style="1" customWidth="1"/>
    <col min="5234" max="5234" width="4.625" style="1" customWidth="1"/>
    <col min="5235" max="5235" width="0" style="1" hidden="1" customWidth="1"/>
    <col min="5236" max="5236" width="1" style="1" customWidth="1"/>
    <col min="5237" max="5237" width="6" style="1" customWidth="1"/>
    <col min="5238" max="5261" width="4.5" style="1" customWidth="1"/>
    <col min="5262" max="5263" width="4" style="1" customWidth="1"/>
    <col min="5264" max="5269" width="3.625" style="1" customWidth="1"/>
    <col min="5270" max="5273" width="5.875" style="1" customWidth="1"/>
    <col min="5274" max="5292" width="3.625" style="1" customWidth="1"/>
    <col min="5293" max="5474" width="9" style="1"/>
    <col min="5475" max="5475" width="4.25" style="1" customWidth="1"/>
    <col min="5476" max="5476" width="4.125" style="1" customWidth="1"/>
    <col min="5477" max="5477" width="17.625" style="1" customWidth="1"/>
    <col min="5478" max="5479" width="4.625" style="1" customWidth="1"/>
    <col min="5480" max="5480" width="17.625" style="1" customWidth="1"/>
    <col min="5481" max="5482" width="4.625" style="1" customWidth="1"/>
    <col min="5483" max="5483" width="17.625" style="1" customWidth="1"/>
    <col min="5484" max="5485" width="4.625" style="1" customWidth="1"/>
    <col min="5486" max="5486" width="17.625" style="1" customWidth="1"/>
    <col min="5487" max="5488" width="4.625" style="1" customWidth="1"/>
    <col min="5489" max="5489" width="17.625" style="1" customWidth="1"/>
    <col min="5490" max="5490" width="4.625" style="1" customWidth="1"/>
    <col min="5491" max="5491" width="0" style="1" hidden="1" customWidth="1"/>
    <col min="5492" max="5492" width="1" style="1" customWidth="1"/>
    <col min="5493" max="5493" width="6" style="1" customWidth="1"/>
    <col min="5494" max="5517" width="4.5" style="1" customWidth="1"/>
    <col min="5518" max="5519" width="4" style="1" customWidth="1"/>
    <col min="5520" max="5525" width="3.625" style="1" customWidth="1"/>
    <col min="5526" max="5529" width="5.875" style="1" customWidth="1"/>
    <col min="5530" max="5548" width="3.625" style="1" customWidth="1"/>
    <col min="5549" max="5730" width="9" style="1"/>
    <col min="5731" max="5731" width="4.25" style="1" customWidth="1"/>
    <col min="5732" max="5732" width="4.125" style="1" customWidth="1"/>
    <col min="5733" max="5733" width="17.625" style="1" customWidth="1"/>
    <col min="5734" max="5735" width="4.625" style="1" customWidth="1"/>
    <col min="5736" max="5736" width="17.625" style="1" customWidth="1"/>
    <col min="5737" max="5738" width="4.625" style="1" customWidth="1"/>
    <col min="5739" max="5739" width="17.625" style="1" customWidth="1"/>
    <col min="5740" max="5741" width="4.625" style="1" customWidth="1"/>
    <col min="5742" max="5742" width="17.625" style="1" customWidth="1"/>
    <col min="5743" max="5744" width="4.625" style="1" customWidth="1"/>
    <col min="5745" max="5745" width="17.625" style="1" customWidth="1"/>
    <col min="5746" max="5746" width="4.625" style="1" customWidth="1"/>
    <col min="5747" max="5747" width="0" style="1" hidden="1" customWidth="1"/>
    <col min="5748" max="5748" width="1" style="1" customWidth="1"/>
    <col min="5749" max="5749" width="6" style="1" customWidth="1"/>
    <col min="5750" max="5773" width="4.5" style="1" customWidth="1"/>
    <col min="5774" max="5775" width="4" style="1" customWidth="1"/>
    <col min="5776" max="5781" width="3.625" style="1" customWidth="1"/>
    <col min="5782" max="5785" width="5.875" style="1" customWidth="1"/>
    <col min="5786" max="5804" width="3.625" style="1" customWidth="1"/>
    <col min="5805" max="5986" width="9" style="1"/>
    <col min="5987" max="5987" width="4.25" style="1" customWidth="1"/>
    <col min="5988" max="5988" width="4.125" style="1" customWidth="1"/>
    <col min="5989" max="5989" width="17.625" style="1" customWidth="1"/>
    <col min="5990" max="5991" width="4.625" style="1" customWidth="1"/>
    <col min="5992" max="5992" width="17.625" style="1" customWidth="1"/>
    <col min="5993" max="5994" width="4.625" style="1" customWidth="1"/>
    <col min="5995" max="5995" width="17.625" style="1" customWidth="1"/>
    <col min="5996" max="5997" width="4.625" style="1" customWidth="1"/>
    <col min="5998" max="5998" width="17.625" style="1" customWidth="1"/>
    <col min="5999" max="6000" width="4.625" style="1" customWidth="1"/>
    <col min="6001" max="6001" width="17.625" style="1" customWidth="1"/>
    <col min="6002" max="6002" width="4.625" style="1" customWidth="1"/>
    <col min="6003" max="6003" width="0" style="1" hidden="1" customWidth="1"/>
    <col min="6004" max="6004" width="1" style="1" customWidth="1"/>
    <col min="6005" max="6005" width="6" style="1" customWidth="1"/>
    <col min="6006" max="6029" width="4.5" style="1" customWidth="1"/>
    <col min="6030" max="6031" width="4" style="1" customWidth="1"/>
    <col min="6032" max="6037" width="3.625" style="1" customWidth="1"/>
    <col min="6038" max="6041" width="5.875" style="1" customWidth="1"/>
    <col min="6042" max="6060" width="3.625" style="1" customWidth="1"/>
    <col min="6061" max="6242" width="9" style="1"/>
    <col min="6243" max="6243" width="4.25" style="1" customWidth="1"/>
    <col min="6244" max="6244" width="4.125" style="1" customWidth="1"/>
    <col min="6245" max="6245" width="17.625" style="1" customWidth="1"/>
    <col min="6246" max="6247" width="4.625" style="1" customWidth="1"/>
    <col min="6248" max="6248" width="17.625" style="1" customWidth="1"/>
    <col min="6249" max="6250" width="4.625" style="1" customWidth="1"/>
    <col min="6251" max="6251" width="17.625" style="1" customWidth="1"/>
    <col min="6252" max="6253" width="4.625" style="1" customWidth="1"/>
    <col min="6254" max="6254" width="17.625" style="1" customWidth="1"/>
    <col min="6255" max="6256" width="4.625" style="1" customWidth="1"/>
    <col min="6257" max="6257" width="17.625" style="1" customWidth="1"/>
    <col min="6258" max="6258" width="4.625" style="1" customWidth="1"/>
    <col min="6259" max="6259" width="0" style="1" hidden="1" customWidth="1"/>
    <col min="6260" max="6260" width="1" style="1" customWidth="1"/>
    <col min="6261" max="6261" width="6" style="1" customWidth="1"/>
    <col min="6262" max="6285" width="4.5" style="1" customWidth="1"/>
    <col min="6286" max="6287" width="4" style="1" customWidth="1"/>
    <col min="6288" max="6293" width="3.625" style="1" customWidth="1"/>
    <col min="6294" max="6297" width="5.875" style="1" customWidth="1"/>
    <col min="6298" max="6316" width="3.625" style="1" customWidth="1"/>
    <col min="6317" max="6498" width="9" style="1"/>
    <col min="6499" max="6499" width="4.25" style="1" customWidth="1"/>
    <col min="6500" max="6500" width="4.125" style="1" customWidth="1"/>
    <col min="6501" max="6501" width="17.625" style="1" customWidth="1"/>
    <col min="6502" max="6503" width="4.625" style="1" customWidth="1"/>
    <col min="6504" max="6504" width="17.625" style="1" customWidth="1"/>
    <col min="6505" max="6506" width="4.625" style="1" customWidth="1"/>
    <col min="6507" max="6507" width="17.625" style="1" customWidth="1"/>
    <col min="6508" max="6509" width="4.625" style="1" customWidth="1"/>
    <col min="6510" max="6510" width="17.625" style="1" customWidth="1"/>
    <col min="6511" max="6512" width="4.625" style="1" customWidth="1"/>
    <col min="6513" max="6513" width="17.625" style="1" customWidth="1"/>
    <col min="6514" max="6514" width="4.625" style="1" customWidth="1"/>
    <col min="6515" max="6515" width="0" style="1" hidden="1" customWidth="1"/>
    <col min="6516" max="6516" width="1" style="1" customWidth="1"/>
    <col min="6517" max="6517" width="6" style="1" customWidth="1"/>
    <col min="6518" max="6541" width="4.5" style="1" customWidth="1"/>
    <col min="6542" max="6543" width="4" style="1" customWidth="1"/>
    <col min="6544" max="6549" width="3.625" style="1" customWidth="1"/>
    <col min="6550" max="6553" width="5.875" style="1" customWidth="1"/>
    <col min="6554" max="6572" width="3.625" style="1" customWidth="1"/>
    <col min="6573" max="6754" width="9" style="1"/>
    <col min="6755" max="6755" width="4.25" style="1" customWidth="1"/>
    <col min="6756" max="6756" width="4.125" style="1" customWidth="1"/>
    <col min="6757" max="6757" width="17.625" style="1" customWidth="1"/>
    <col min="6758" max="6759" width="4.625" style="1" customWidth="1"/>
    <col min="6760" max="6760" width="17.625" style="1" customWidth="1"/>
    <col min="6761" max="6762" width="4.625" style="1" customWidth="1"/>
    <col min="6763" max="6763" width="17.625" style="1" customWidth="1"/>
    <col min="6764" max="6765" width="4.625" style="1" customWidth="1"/>
    <col min="6766" max="6766" width="17.625" style="1" customWidth="1"/>
    <col min="6767" max="6768" width="4.625" style="1" customWidth="1"/>
    <col min="6769" max="6769" width="17.625" style="1" customWidth="1"/>
    <col min="6770" max="6770" width="4.625" style="1" customWidth="1"/>
    <col min="6771" max="6771" width="0" style="1" hidden="1" customWidth="1"/>
    <col min="6772" max="6772" width="1" style="1" customWidth="1"/>
    <col min="6773" max="6773" width="6" style="1" customWidth="1"/>
    <col min="6774" max="6797" width="4.5" style="1" customWidth="1"/>
    <col min="6798" max="6799" width="4" style="1" customWidth="1"/>
    <col min="6800" max="6805" width="3.625" style="1" customWidth="1"/>
    <col min="6806" max="6809" width="5.875" style="1" customWidth="1"/>
    <col min="6810" max="6828" width="3.625" style="1" customWidth="1"/>
    <col min="6829" max="7010" width="9" style="1"/>
    <col min="7011" max="7011" width="4.25" style="1" customWidth="1"/>
    <col min="7012" max="7012" width="4.125" style="1" customWidth="1"/>
    <col min="7013" max="7013" width="17.625" style="1" customWidth="1"/>
    <col min="7014" max="7015" width="4.625" style="1" customWidth="1"/>
    <col min="7016" max="7016" width="17.625" style="1" customWidth="1"/>
    <col min="7017" max="7018" width="4.625" style="1" customWidth="1"/>
    <col min="7019" max="7019" width="17.625" style="1" customWidth="1"/>
    <col min="7020" max="7021" width="4.625" style="1" customWidth="1"/>
    <col min="7022" max="7022" width="17.625" style="1" customWidth="1"/>
    <col min="7023" max="7024" width="4.625" style="1" customWidth="1"/>
    <col min="7025" max="7025" width="17.625" style="1" customWidth="1"/>
    <col min="7026" max="7026" width="4.625" style="1" customWidth="1"/>
    <col min="7027" max="7027" width="0" style="1" hidden="1" customWidth="1"/>
    <col min="7028" max="7028" width="1" style="1" customWidth="1"/>
    <col min="7029" max="7029" width="6" style="1" customWidth="1"/>
    <col min="7030" max="7053" width="4.5" style="1" customWidth="1"/>
    <col min="7054" max="7055" width="4" style="1" customWidth="1"/>
    <col min="7056" max="7061" width="3.625" style="1" customWidth="1"/>
    <col min="7062" max="7065" width="5.875" style="1" customWidth="1"/>
    <col min="7066" max="7084" width="3.625" style="1" customWidth="1"/>
    <col min="7085" max="7266" width="9" style="1"/>
    <col min="7267" max="7267" width="4.25" style="1" customWidth="1"/>
    <col min="7268" max="7268" width="4.125" style="1" customWidth="1"/>
    <col min="7269" max="7269" width="17.625" style="1" customWidth="1"/>
    <col min="7270" max="7271" width="4.625" style="1" customWidth="1"/>
    <col min="7272" max="7272" width="17.625" style="1" customWidth="1"/>
    <col min="7273" max="7274" width="4.625" style="1" customWidth="1"/>
    <col min="7275" max="7275" width="17.625" style="1" customWidth="1"/>
    <col min="7276" max="7277" width="4.625" style="1" customWidth="1"/>
    <col min="7278" max="7278" width="17.625" style="1" customWidth="1"/>
    <col min="7279" max="7280" width="4.625" style="1" customWidth="1"/>
    <col min="7281" max="7281" width="17.625" style="1" customWidth="1"/>
    <col min="7282" max="7282" width="4.625" style="1" customWidth="1"/>
    <col min="7283" max="7283" width="0" style="1" hidden="1" customWidth="1"/>
    <col min="7284" max="7284" width="1" style="1" customWidth="1"/>
    <col min="7285" max="7285" width="6" style="1" customWidth="1"/>
    <col min="7286" max="7309" width="4.5" style="1" customWidth="1"/>
    <col min="7310" max="7311" width="4" style="1" customWidth="1"/>
    <col min="7312" max="7317" width="3.625" style="1" customWidth="1"/>
    <col min="7318" max="7321" width="5.875" style="1" customWidth="1"/>
    <col min="7322" max="7340" width="3.625" style="1" customWidth="1"/>
    <col min="7341" max="7522" width="9" style="1"/>
    <col min="7523" max="7523" width="4.25" style="1" customWidth="1"/>
    <col min="7524" max="7524" width="4.125" style="1" customWidth="1"/>
    <col min="7525" max="7525" width="17.625" style="1" customWidth="1"/>
    <col min="7526" max="7527" width="4.625" style="1" customWidth="1"/>
    <col min="7528" max="7528" width="17.625" style="1" customWidth="1"/>
    <col min="7529" max="7530" width="4.625" style="1" customWidth="1"/>
    <col min="7531" max="7531" width="17.625" style="1" customWidth="1"/>
    <col min="7532" max="7533" width="4.625" style="1" customWidth="1"/>
    <col min="7534" max="7534" width="17.625" style="1" customWidth="1"/>
    <col min="7535" max="7536" width="4.625" style="1" customWidth="1"/>
    <col min="7537" max="7537" width="17.625" style="1" customWidth="1"/>
    <col min="7538" max="7538" width="4.625" style="1" customWidth="1"/>
    <col min="7539" max="7539" width="0" style="1" hidden="1" customWidth="1"/>
    <col min="7540" max="7540" width="1" style="1" customWidth="1"/>
    <col min="7541" max="7541" width="6" style="1" customWidth="1"/>
    <col min="7542" max="7565" width="4.5" style="1" customWidth="1"/>
    <col min="7566" max="7567" width="4" style="1" customWidth="1"/>
    <col min="7568" max="7573" width="3.625" style="1" customWidth="1"/>
    <col min="7574" max="7577" width="5.875" style="1" customWidth="1"/>
    <col min="7578" max="7596" width="3.625" style="1" customWidth="1"/>
    <col min="7597" max="7778" width="9" style="1"/>
    <col min="7779" max="7779" width="4.25" style="1" customWidth="1"/>
    <col min="7780" max="7780" width="4.125" style="1" customWidth="1"/>
    <col min="7781" max="7781" width="17.625" style="1" customWidth="1"/>
    <col min="7782" max="7783" width="4.625" style="1" customWidth="1"/>
    <col min="7784" max="7784" width="17.625" style="1" customWidth="1"/>
    <col min="7785" max="7786" width="4.625" style="1" customWidth="1"/>
    <col min="7787" max="7787" width="17.625" style="1" customWidth="1"/>
    <col min="7788" max="7789" width="4.625" style="1" customWidth="1"/>
    <col min="7790" max="7790" width="17.625" style="1" customWidth="1"/>
    <col min="7791" max="7792" width="4.625" style="1" customWidth="1"/>
    <col min="7793" max="7793" width="17.625" style="1" customWidth="1"/>
    <col min="7794" max="7794" width="4.625" style="1" customWidth="1"/>
    <col min="7795" max="7795" width="0" style="1" hidden="1" customWidth="1"/>
    <col min="7796" max="7796" width="1" style="1" customWidth="1"/>
    <col min="7797" max="7797" width="6" style="1" customWidth="1"/>
    <col min="7798" max="7821" width="4.5" style="1" customWidth="1"/>
    <col min="7822" max="7823" width="4" style="1" customWidth="1"/>
    <col min="7824" max="7829" width="3.625" style="1" customWidth="1"/>
    <col min="7830" max="7833" width="5.875" style="1" customWidth="1"/>
    <col min="7834" max="7852" width="3.625" style="1" customWidth="1"/>
    <col min="7853" max="8034" width="9" style="1"/>
    <col min="8035" max="8035" width="4.25" style="1" customWidth="1"/>
    <col min="8036" max="8036" width="4.125" style="1" customWidth="1"/>
    <col min="8037" max="8037" width="17.625" style="1" customWidth="1"/>
    <col min="8038" max="8039" width="4.625" style="1" customWidth="1"/>
    <col min="8040" max="8040" width="17.625" style="1" customWidth="1"/>
    <col min="8041" max="8042" width="4.625" style="1" customWidth="1"/>
    <col min="8043" max="8043" width="17.625" style="1" customWidth="1"/>
    <col min="8044" max="8045" width="4.625" style="1" customWidth="1"/>
    <col min="8046" max="8046" width="17.625" style="1" customWidth="1"/>
    <col min="8047" max="8048" width="4.625" style="1" customWidth="1"/>
    <col min="8049" max="8049" width="17.625" style="1" customWidth="1"/>
    <col min="8050" max="8050" width="4.625" style="1" customWidth="1"/>
    <col min="8051" max="8051" width="0" style="1" hidden="1" customWidth="1"/>
    <col min="8052" max="8052" width="1" style="1" customWidth="1"/>
    <col min="8053" max="8053" width="6" style="1" customWidth="1"/>
    <col min="8054" max="8077" width="4.5" style="1" customWidth="1"/>
    <col min="8078" max="8079" width="4" style="1" customWidth="1"/>
    <col min="8080" max="8085" width="3.625" style="1" customWidth="1"/>
    <col min="8086" max="8089" width="5.875" style="1" customWidth="1"/>
    <col min="8090" max="8108" width="3.625" style="1" customWidth="1"/>
    <col min="8109" max="8290" width="9" style="1"/>
    <col min="8291" max="8291" width="4.25" style="1" customWidth="1"/>
    <col min="8292" max="8292" width="4.125" style="1" customWidth="1"/>
    <col min="8293" max="8293" width="17.625" style="1" customWidth="1"/>
    <col min="8294" max="8295" width="4.625" style="1" customWidth="1"/>
    <col min="8296" max="8296" width="17.625" style="1" customWidth="1"/>
    <col min="8297" max="8298" width="4.625" style="1" customWidth="1"/>
    <col min="8299" max="8299" width="17.625" style="1" customWidth="1"/>
    <col min="8300" max="8301" width="4.625" style="1" customWidth="1"/>
    <col min="8302" max="8302" width="17.625" style="1" customWidth="1"/>
    <col min="8303" max="8304" width="4.625" style="1" customWidth="1"/>
    <col min="8305" max="8305" width="17.625" style="1" customWidth="1"/>
    <col min="8306" max="8306" width="4.625" style="1" customWidth="1"/>
    <col min="8307" max="8307" width="0" style="1" hidden="1" customWidth="1"/>
    <col min="8308" max="8308" width="1" style="1" customWidth="1"/>
    <col min="8309" max="8309" width="6" style="1" customWidth="1"/>
    <col min="8310" max="8333" width="4.5" style="1" customWidth="1"/>
    <col min="8334" max="8335" width="4" style="1" customWidth="1"/>
    <col min="8336" max="8341" width="3.625" style="1" customWidth="1"/>
    <col min="8342" max="8345" width="5.875" style="1" customWidth="1"/>
    <col min="8346" max="8364" width="3.625" style="1" customWidth="1"/>
    <col min="8365" max="8546" width="9" style="1"/>
    <col min="8547" max="8547" width="4.25" style="1" customWidth="1"/>
    <col min="8548" max="8548" width="4.125" style="1" customWidth="1"/>
    <col min="8549" max="8549" width="17.625" style="1" customWidth="1"/>
    <col min="8550" max="8551" width="4.625" style="1" customWidth="1"/>
    <col min="8552" max="8552" width="17.625" style="1" customWidth="1"/>
    <col min="8553" max="8554" width="4.625" style="1" customWidth="1"/>
    <col min="8555" max="8555" width="17.625" style="1" customWidth="1"/>
    <col min="8556" max="8557" width="4.625" style="1" customWidth="1"/>
    <col min="8558" max="8558" width="17.625" style="1" customWidth="1"/>
    <col min="8559" max="8560" width="4.625" style="1" customWidth="1"/>
    <col min="8561" max="8561" width="17.625" style="1" customWidth="1"/>
    <col min="8562" max="8562" width="4.625" style="1" customWidth="1"/>
    <col min="8563" max="8563" width="0" style="1" hidden="1" customWidth="1"/>
    <col min="8564" max="8564" width="1" style="1" customWidth="1"/>
    <col min="8565" max="8565" width="6" style="1" customWidth="1"/>
    <col min="8566" max="8589" width="4.5" style="1" customWidth="1"/>
    <col min="8590" max="8591" width="4" style="1" customWidth="1"/>
    <col min="8592" max="8597" width="3.625" style="1" customWidth="1"/>
    <col min="8598" max="8601" width="5.875" style="1" customWidth="1"/>
    <col min="8602" max="8620" width="3.625" style="1" customWidth="1"/>
    <col min="8621" max="8802" width="9" style="1"/>
    <col min="8803" max="8803" width="4.25" style="1" customWidth="1"/>
    <col min="8804" max="8804" width="4.125" style="1" customWidth="1"/>
    <col min="8805" max="8805" width="17.625" style="1" customWidth="1"/>
    <col min="8806" max="8807" width="4.625" style="1" customWidth="1"/>
    <col min="8808" max="8808" width="17.625" style="1" customWidth="1"/>
    <col min="8809" max="8810" width="4.625" style="1" customWidth="1"/>
    <col min="8811" max="8811" width="17.625" style="1" customWidth="1"/>
    <col min="8812" max="8813" width="4.625" style="1" customWidth="1"/>
    <col min="8814" max="8814" width="17.625" style="1" customWidth="1"/>
    <col min="8815" max="8816" width="4.625" style="1" customWidth="1"/>
    <col min="8817" max="8817" width="17.625" style="1" customWidth="1"/>
    <col min="8818" max="8818" width="4.625" style="1" customWidth="1"/>
    <col min="8819" max="8819" width="0" style="1" hidden="1" customWidth="1"/>
    <col min="8820" max="8820" width="1" style="1" customWidth="1"/>
    <col min="8821" max="8821" width="6" style="1" customWidth="1"/>
    <col min="8822" max="8845" width="4.5" style="1" customWidth="1"/>
    <col min="8846" max="8847" width="4" style="1" customWidth="1"/>
    <col min="8848" max="8853" width="3.625" style="1" customWidth="1"/>
    <col min="8854" max="8857" width="5.875" style="1" customWidth="1"/>
    <col min="8858" max="8876" width="3.625" style="1" customWidth="1"/>
    <col min="8877" max="9058" width="9" style="1"/>
    <col min="9059" max="9059" width="4.25" style="1" customWidth="1"/>
    <col min="9060" max="9060" width="4.125" style="1" customWidth="1"/>
    <col min="9061" max="9061" width="17.625" style="1" customWidth="1"/>
    <col min="9062" max="9063" width="4.625" style="1" customWidth="1"/>
    <col min="9064" max="9064" width="17.625" style="1" customWidth="1"/>
    <col min="9065" max="9066" width="4.625" style="1" customWidth="1"/>
    <col min="9067" max="9067" width="17.625" style="1" customWidth="1"/>
    <col min="9068" max="9069" width="4.625" style="1" customWidth="1"/>
    <col min="9070" max="9070" width="17.625" style="1" customWidth="1"/>
    <col min="9071" max="9072" width="4.625" style="1" customWidth="1"/>
    <col min="9073" max="9073" width="17.625" style="1" customWidth="1"/>
    <col min="9074" max="9074" width="4.625" style="1" customWidth="1"/>
    <col min="9075" max="9075" width="0" style="1" hidden="1" customWidth="1"/>
    <col min="9076" max="9076" width="1" style="1" customWidth="1"/>
    <col min="9077" max="9077" width="6" style="1" customWidth="1"/>
    <col min="9078" max="9101" width="4.5" style="1" customWidth="1"/>
    <col min="9102" max="9103" width="4" style="1" customWidth="1"/>
    <col min="9104" max="9109" width="3.625" style="1" customWidth="1"/>
    <col min="9110" max="9113" width="5.875" style="1" customWidth="1"/>
    <col min="9114" max="9132" width="3.625" style="1" customWidth="1"/>
    <col min="9133" max="9314" width="9" style="1"/>
    <col min="9315" max="9315" width="4.25" style="1" customWidth="1"/>
    <col min="9316" max="9316" width="4.125" style="1" customWidth="1"/>
    <col min="9317" max="9317" width="17.625" style="1" customWidth="1"/>
    <col min="9318" max="9319" width="4.625" style="1" customWidth="1"/>
    <col min="9320" max="9320" width="17.625" style="1" customWidth="1"/>
    <col min="9321" max="9322" width="4.625" style="1" customWidth="1"/>
    <col min="9323" max="9323" width="17.625" style="1" customWidth="1"/>
    <col min="9324" max="9325" width="4.625" style="1" customWidth="1"/>
    <col min="9326" max="9326" width="17.625" style="1" customWidth="1"/>
    <col min="9327" max="9328" width="4.625" style="1" customWidth="1"/>
    <col min="9329" max="9329" width="17.625" style="1" customWidth="1"/>
    <col min="9330" max="9330" width="4.625" style="1" customWidth="1"/>
    <col min="9331" max="9331" width="0" style="1" hidden="1" customWidth="1"/>
    <col min="9332" max="9332" width="1" style="1" customWidth="1"/>
    <col min="9333" max="9333" width="6" style="1" customWidth="1"/>
    <col min="9334" max="9357" width="4.5" style="1" customWidth="1"/>
    <col min="9358" max="9359" width="4" style="1" customWidth="1"/>
    <col min="9360" max="9365" width="3.625" style="1" customWidth="1"/>
    <col min="9366" max="9369" width="5.875" style="1" customWidth="1"/>
    <col min="9370" max="9388" width="3.625" style="1" customWidth="1"/>
    <col min="9389" max="9570" width="9" style="1"/>
    <col min="9571" max="9571" width="4.25" style="1" customWidth="1"/>
    <col min="9572" max="9572" width="4.125" style="1" customWidth="1"/>
    <col min="9573" max="9573" width="17.625" style="1" customWidth="1"/>
    <col min="9574" max="9575" width="4.625" style="1" customWidth="1"/>
    <col min="9576" max="9576" width="17.625" style="1" customWidth="1"/>
    <col min="9577" max="9578" width="4.625" style="1" customWidth="1"/>
    <col min="9579" max="9579" width="17.625" style="1" customWidth="1"/>
    <col min="9580" max="9581" width="4.625" style="1" customWidth="1"/>
    <col min="9582" max="9582" width="17.625" style="1" customWidth="1"/>
    <col min="9583" max="9584" width="4.625" style="1" customWidth="1"/>
    <col min="9585" max="9585" width="17.625" style="1" customWidth="1"/>
    <col min="9586" max="9586" width="4.625" style="1" customWidth="1"/>
    <col min="9587" max="9587" width="0" style="1" hidden="1" customWidth="1"/>
    <col min="9588" max="9588" width="1" style="1" customWidth="1"/>
    <col min="9589" max="9589" width="6" style="1" customWidth="1"/>
    <col min="9590" max="9613" width="4.5" style="1" customWidth="1"/>
    <col min="9614" max="9615" width="4" style="1" customWidth="1"/>
    <col min="9616" max="9621" width="3.625" style="1" customWidth="1"/>
    <col min="9622" max="9625" width="5.875" style="1" customWidth="1"/>
    <col min="9626" max="9644" width="3.625" style="1" customWidth="1"/>
    <col min="9645" max="9826" width="9" style="1"/>
    <col min="9827" max="9827" width="4.25" style="1" customWidth="1"/>
    <col min="9828" max="9828" width="4.125" style="1" customWidth="1"/>
    <col min="9829" max="9829" width="17.625" style="1" customWidth="1"/>
    <col min="9830" max="9831" width="4.625" style="1" customWidth="1"/>
    <col min="9832" max="9832" width="17.625" style="1" customWidth="1"/>
    <col min="9833" max="9834" width="4.625" style="1" customWidth="1"/>
    <col min="9835" max="9835" width="17.625" style="1" customWidth="1"/>
    <col min="9836" max="9837" width="4.625" style="1" customWidth="1"/>
    <col min="9838" max="9838" width="17.625" style="1" customWidth="1"/>
    <col min="9839" max="9840" width="4.625" style="1" customWidth="1"/>
    <col min="9841" max="9841" width="17.625" style="1" customWidth="1"/>
    <col min="9842" max="9842" width="4.625" style="1" customWidth="1"/>
    <col min="9843" max="9843" width="0" style="1" hidden="1" customWidth="1"/>
    <col min="9844" max="9844" width="1" style="1" customWidth="1"/>
    <col min="9845" max="9845" width="6" style="1" customWidth="1"/>
    <col min="9846" max="9869" width="4.5" style="1" customWidth="1"/>
    <col min="9870" max="9871" width="4" style="1" customWidth="1"/>
    <col min="9872" max="9877" width="3.625" style="1" customWidth="1"/>
    <col min="9878" max="9881" width="5.875" style="1" customWidth="1"/>
    <col min="9882" max="9900" width="3.625" style="1" customWidth="1"/>
    <col min="9901" max="10082" width="9" style="1"/>
    <col min="10083" max="10083" width="4.25" style="1" customWidth="1"/>
    <col min="10084" max="10084" width="4.125" style="1" customWidth="1"/>
    <col min="10085" max="10085" width="17.625" style="1" customWidth="1"/>
    <col min="10086" max="10087" width="4.625" style="1" customWidth="1"/>
    <col min="10088" max="10088" width="17.625" style="1" customWidth="1"/>
    <col min="10089" max="10090" width="4.625" style="1" customWidth="1"/>
    <col min="10091" max="10091" width="17.625" style="1" customWidth="1"/>
    <col min="10092" max="10093" width="4.625" style="1" customWidth="1"/>
    <col min="10094" max="10094" width="17.625" style="1" customWidth="1"/>
    <col min="10095" max="10096" width="4.625" style="1" customWidth="1"/>
    <col min="10097" max="10097" width="17.625" style="1" customWidth="1"/>
    <col min="10098" max="10098" width="4.625" style="1" customWidth="1"/>
    <col min="10099" max="10099" width="0" style="1" hidden="1" customWidth="1"/>
    <col min="10100" max="10100" width="1" style="1" customWidth="1"/>
    <col min="10101" max="10101" width="6" style="1" customWidth="1"/>
    <col min="10102" max="10125" width="4.5" style="1" customWidth="1"/>
    <col min="10126" max="10127" width="4" style="1" customWidth="1"/>
    <col min="10128" max="10133" width="3.625" style="1" customWidth="1"/>
    <col min="10134" max="10137" width="5.875" style="1" customWidth="1"/>
    <col min="10138" max="10156" width="3.625" style="1" customWidth="1"/>
    <col min="10157" max="10338" width="9" style="1"/>
    <col min="10339" max="10339" width="4.25" style="1" customWidth="1"/>
    <col min="10340" max="10340" width="4.125" style="1" customWidth="1"/>
    <col min="10341" max="10341" width="17.625" style="1" customWidth="1"/>
    <col min="10342" max="10343" width="4.625" style="1" customWidth="1"/>
    <col min="10344" max="10344" width="17.625" style="1" customWidth="1"/>
    <col min="10345" max="10346" width="4.625" style="1" customWidth="1"/>
    <col min="10347" max="10347" width="17.625" style="1" customWidth="1"/>
    <col min="10348" max="10349" width="4.625" style="1" customWidth="1"/>
    <col min="10350" max="10350" width="17.625" style="1" customWidth="1"/>
    <col min="10351" max="10352" width="4.625" style="1" customWidth="1"/>
    <col min="10353" max="10353" width="17.625" style="1" customWidth="1"/>
    <col min="10354" max="10354" width="4.625" style="1" customWidth="1"/>
    <col min="10355" max="10355" width="0" style="1" hidden="1" customWidth="1"/>
    <col min="10356" max="10356" width="1" style="1" customWidth="1"/>
    <col min="10357" max="10357" width="6" style="1" customWidth="1"/>
    <col min="10358" max="10381" width="4.5" style="1" customWidth="1"/>
    <col min="10382" max="10383" width="4" style="1" customWidth="1"/>
    <col min="10384" max="10389" width="3.625" style="1" customWidth="1"/>
    <col min="10390" max="10393" width="5.875" style="1" customWidth="1"/>
    <col min="10394" max="10412" width="3.625" style="1" customWidth="1"/>
    <col min="10413" max="10594" width="9" style="1"/>
    <col min="10595" max="10595" width="4.25" style="1" customWidth="1"/>
    <col min="10596" max="10596" width="4.125" style="1" customWidth="1"/>
    <col min="10597" max="10597" width="17.625" style="1" customWidth="1"/>
    <col min="10598" max="10599" width="4.625" style="1" customWidth="1"/>
    <col min="10600" max="10600" width="17.625" style="1" customWidth="1"/>
    <col min="10601" max="10602" width="4.625" style="1" customWidth="1"/>
    <col min="10603" max="10603" width="17.625" style="1" customWidth="1"/>
    <col min="10604" max="10605" width="4.625" style="1" customWidth="1"/>
    <col min="10606" max="10606" width="17.625" style="1" customWidth="1"/>
    <col min="10607" max="10608" width="4.625" style="1" customWidth="1"/>
    <col min="10609" max="10609" width="17.625" style="1" customWidth="1"/>
    <col min="10610" max="10610" width="4.625" style="1" customWidth="1"/>
    <col min="10611" max="10611" width="0" style="1" hidden="1" customWidth="1"/>
    <col min="10612" max="10612" width="1" style="1" customWidth="1"/>
    <col min="10613" max="10613" width="6" style="1" customWidth="1"/>
    <col min="10614" max="10637" width="4.5" style="1" customWidth="1"/>
    <col min="10638" max="10639" width="4" style="1" customWidth="1"/>
    <col min="10640" max="10645" width="3.625" style="1" customWidth="1"/>
    <col min="10646" max="10649" width="5.875" style="1" customWidth="1"/>
    <col min="10650" max="10668" width="3.625" style="1" customWidth="1"/>
    <col min="10669" max="10850" width="9" style="1"/>
    <col min="10851" max="10851" width="4.25" style="1" customWidth="1"/>
    <col min="10852" max="10852" width="4.125" style="1" customWidth="1"/>
    <col min="10853" max="10853" width="17.625" style="1" customWidth="1"/>
    <col min="10854" max="10855" width="4.625" style="1" customWidth="1"/>
    <col min="10856" max="10856" width="17.625" style="1" customWidth="1"/>
    <col min="10857" max="10858" width="4.625" style="1" customWidth="1"/>
    <col min="10859" max="10859" width="17.625" style="1" customWidth="1"/>
    <col min="10860" max="10861" width="4.625" style="1" customWidth="1"/>
    <col min="10862" max="10862" width="17.625" style="1" customWidth="1"/>
    <col min="10863" max="10864" width="4.625" style="1" customWidth="1"/>
    <col min="10865" max="10865" width="17.625" style="1" customWidth="1"/>
    <col min="10866" max="10866" width="4.625" style="1" customWidth="1"/>
    <col min="10867" max="10867" width="0" style="1" hidden="1" customWidth="1"/>
    <col min="10868" max="10868" width="1" style="1" customWidth="1"/>
    <col min="10869" max="10869" width="6" style="1" customWidth="1"/>
    <col min="10870" max="10893" width="4.5" style="1" customWidth="1"/>
    <col min="10894" max="10895" width="4" style="1" customWidth="1"/>
    <col min="10896" max="10901" width="3.625" style="1" customWidth="1"/>
    <col min="10902" max="10905" width="5.875" style="1" customWidth="1"/>
    <col min="10906" max="10924" width="3.625" style="1" customWidth="1"/>
    <col min="10925" max="11106" width="9" style="1"/>
    <col min="11107" max="11107" width="4.25" style="1" customWidth="1"/>
    <col min="11108" max="11108" width="4.125" style="1" customWidth="1"/>
    <col min="11109" max="11109" width="17.625" style="1" customWidth="1"/>
    <col min="11110" max="11111" width="4.625" style="1" customWidth="1"/>
    <col min="11112" max="11112" width="17.625" style="1" customWidth="1"/>
    <col min="11113" max="11114" width="4.625" style="1" customWidth="1"/>
    <col min="11115" max="11115" width="17.625" style="1" customWidth="1"/>
    <col min="11116" max="11117" width="4.625" style="1" customWidth="1"/>
    <col min="11118" max="11118" width="17.625" style="1" customWidth="1"/>
    <col min="11119" max="11120" width="4.625" style="1" customWidth="1"/>
    <col min="11121" max="11121" width="17.625" style="1" customWidth="1"/>
    <col min="11122" max="11122" width="4.625" style="1" customWidth="1"/>
    <col min="11123" max="11123" width="0" style="1" hidden="1" customWidth="1"/>
    <col min="11124" max="11124" width="1" style="1" customWidth="1"/>
    <col min="11125" max="11125" width="6" style="1" customWidth="1"/>
    <col min="11126" max="11149" width="4.5" style="1" customWidth="1"/>
    <col min="11150" max="11151" width="4" style="1" customWidth="1"/>
    <col min="11152" max="11157" width="3.625" style="1" customWidth="1"/>
    <col min="11158" max="11161" width="5.875" style="1" customWidth="1"/>
    <col min="11162" max="11180" width="3.625" style="1" customWidth="1"/>
    <col min="11181" max="11362" width="9" style="1"/>
    <col min="11363" max="11363" width="4.25" style="1" customWidth="1"/>
    <col min="11364" max="11364" width="4.125" style="1" customWidth="1"/>
    <col min="11365" max="11365" width="17.625" style="1" customWidth="1"/>
    <col min="11366" max="11367" width="4.625" style="1" customWidth="1"/>
    <col min="11368" max="11368" width="17.625" style="1" customWidth="1"/>
    <col min="11369" max="11370" width="4.625" style="1" customWidth="1"/>
    <col min="11371" max="11371" width="17.625" style="1" customWidth="1"/>
    <col min="11372" max="11373" width="4.625" style="1" customWidth="1"/>
    <col min="11374" max="11374" width="17.625" style="1" customWidth="1"/>
    <col min="11375" max="11376" width="4.625" style="1" customWidth="1"/>
    <col min="11377" max="11377" width="17.625" style="1" customWidth="1"/>
    <col min="11378" max="11378" width="4.625" style="1" customWidth="1"/>
    <col min="11379" max="11379" width="0" style="1" hidden="1" customWidth="1"/>
    <col min="11380" max="11380" width="1" style="1" customWidth="1"/>
    <col min="11381" max="11381" width="6" style="1" customWidth="1"/>
    <col min="11382" max="11405" width="4.5" style="1" customWidth="1"/>
    <col min="11406" max="11407" width="4" style="1" customWidth="1"/>
    <col min="11408" max="11413" width="3.625" style="1" customWidth="1"/>
    <col min="11414" max="11417" width="5.875" style="1" customWidth="1"/>
    <col min="11418" max="11436" width="3.625" style="1" customWidth="1"/>
    <col min="11437" max="11618" width="9" style="1"/>
    <col min="11619" max="11619" width="4.25" style="1" customWidth="1"/>
    <col min="11620" max="11620" width="4.125" style="1" customWidth="1"/>
    <col min="11621" max="11621" width="17.625" style="1" customWidth="1"/>
    <col min="11622" max="11623" width="4.625" style="1" customWidth="1"/>
    <col min="11624" max="11624" width="17.625" style="1" customWidth="1"/>
    <col min="11625" max="11626" width="4.625" style="1" customWidth="1"/>
    <col min="11627" max="11627" width="17.625" style="1" customWidth="1"/>
    <col min="11628" max="11629" width="4.625" style="1" customWidth="1"/>
    <col min="11630" max="11630" width="17.625" style="1" customWidth="1"/>
    <col min="11631" max="11632" width="4.625" style="1" customWidth="1"/>
    <col min="11633" max="11633" width="17.625" style="1" customWidth="1"/>
    <col min="11634" max="11634" width="4.625" style="1" customWidth="1"/>
    <col min="11635" max="11635" width="0" style="1" hidden="1" customWidth="1"/>
    <col min="11636" max="11636" width="1" style="1" customWidth="1"/>
    <col min="11637" max="11637" width="6" style="1" customWidth="1"/>
    <col min="11638" max="11661" width="4.5" style="1" customWidth="1"/>
    <col min="11662" max="11663" width="4" style="1" customWidth="1"/>
    <col min="11664" max="11669" width="3.625" style="1" customWidth="1"/>
    <col min="11670" max="11673" width="5.875" style="1" customWidth="1"/>
    <col min="11674" max="11692" width="3.625" style="1" customWidth="1"/>
    <col min="11693" max="11874" width="9" style="1"/>
    <col min="11875" max="11875" width="4.25" style="1" customWidth="1"/>
    <col min="11876" max="11876" width="4.125" style="1" customWidth="1"/>
    <col min="11877" max="11877" width="17.625" style="1" customWidth="1"/>
    <col min="11878" max="11879" width="4.625" style="1" customWidth="1"/>
    <col min="11880" max="11880" width="17.625" style="1" customWidth="1"/>
    <col min="11881" max="11882" width="4.625" style="1" customWidth="1"/>
    <col min="11883" max="11883" width="17.625" style="1" customWidth="1"/>
    <col min="11884" max="11885" width="4.625" style="1" customWidth="1"/>
    <col min="11886" max="11886" width="17.625" style="1" customWidth="1"/>
    <col min="11887" max="11888" width="4.625" style="1" customWidth="1"/>
    <col min="11889" max="11889" width="17.625" style="1" customWidth="1"/>
    <col min="11890" max="11890" width="4.625" style="1" customWidth="1"/>
    <col min="11891" max="11891" width="0" style="1" hidden="1" customWidth="1"/>
    <col min="11892" max="11892" width="1" style="1" customWidth="1"/>
    <col min="11893" max="11893" width="6" style="1" customWidth="1"/>
    <col min="11894" max="11917" width="4.5" style="1" customWidth="1"/>
    <col min="11918" max="11919" width="4" style="1" customWidth="1"/>
    <col min="11920" max="11925" width="3.625" style="1" customWidth="1"/>
    <col min="11926" max="11929" width="5.875" style="1" customWidth="1"/>
    <col min="11930" max="11948" width="3.625" style="1" customWidth="1"/>
    <col min="11949" max="12130" width="9" style="1"/>
    <col min="12131" max="12131" width="4.25" style="1" customWidth="1"/>
    <col min="12132" max="12132" width="4.125" style="1" customWidth="1"/>
    <col min="12133" max="12133" width="17.625" style="1" customWidth="1"/>
    <col min="12134" max="12135" width="4.625" style="1" customWidth="1"/>
    <col min="12136" max="12136" width="17.625" style="1" customWidth="1"/>
    <col min="12137" max="12138" width="4.625" style="1" customWidth="1"/>
    <col min="12139" max="12139" width="17.625" style="1" customWidth="1"/>
    <col min="12140" max="12141" width="4.625" style="1" customWidth="1"/>
    <col min="12142" max="12142" width="17.625" style="1" customWidth="1"/>
    <col min="12143" max="12144" width="4.625" style="1" customWidth="1"/>
    <col min="12145" max="12145" width="17.625" style="1" customWidth="1"/>
    <col min="12146" max="12146" width="4.625" style="1" customWidth="1"/>
    <col min="12147" max="12147" width="0" style="1" hidden="1" customWidth="1"/>
    <col min="12148" max="12148" width="1" style="1" customWidth="1"/>
    <col min="12149" max="12149" width="6" style="1" customWidth="1"/>
    <col min="12150" max="12173" width="4.5" style="1" customWidth="1"/>
    <col min="12174" max="12175" width="4" style="1" customWidth="1"/>
    <col min="12176" max="12181" width="3.625" style="1" customWidth="1"/>
    <col min="12182" max="12185" width="5.875" style="1" customWidth="1"/>
    <col min="12186" max="12204" width="3.625" style="1" customWidth="1"/>
    <col min="12205" max="12386" width="9" style="1"/>
    <col min="12387" max="12387" width="4.25" style="1" customWidth="1"/>
    <col min="12388" max="12388" width="4.125" style="1" customWidth="1"/>
    <col min="12389" max="12389" width="17.625" style="1" customWidth="1"/>
    <col min="12390" max="12391" width="4.625" style="1" customWidth="1"/>
    <col min="12392" max="12392" width="17.625" style="1" customWidth="1"/>
    <col min="12393" max="12394" width="4.625" style="1" customWidth="1"/>
    <col min="12395" max="12395" width="17.625" style="1" customWidth="1"/>
    <col min="12396" max="12397" width="4.625" style="1" customWidth="1"/>
    <col min="12398" max="12398" width="17.625" style="1" customWidth="1"/>
    <col min="12399" max="12400" width="4.625" style="1" customWidth="1"/>
    <col min="12401" max="12401" width="17.625" style="1" customWidth="1"/>
    <col min="12402" max="12402" width="4.625" style="1" customWidth="1"/>
    <col min="12403" max="12403" width="0" style="1" hidden="1" customWidth="1"/>
    <col min="12404" max="12404" width="1" style="1" customWidth="1"/>
    <col min="12405" max="12405" width="6" style="1" customWidth="1"/>
    <col min="12406" max="12429" width="4.5" style="1" customWidth="1"/>
    <col min="12430" max="12431" width="4" style="1" customWidth="1"/>
    <col min="12432" max="12437" width="3.625" style="1" customWidth="1"/>
    <col min="12438" max="12441" width="5.875" style="1" customWidth="1"/>
    <col min="12442" max="12460" width="3.625" style="1" customWidth="1"/>
    <col min="12461" max="12642" width="9" style="1"/>
    <col min="12643" max="12643" width="4.25" style="1" customWidth="1"/>
    <col min="12644" max="12644" width="4.125" style="1" customWidth="1"/>
    <col min="12645" max="12645" width="17.625" style="1" customWidth="1"/>
    <col min="12646" max="12647" width="4.625" style="1" customWidth="1"/>
    <col min="12648" max="12648" width="17.625" style="1" customWidth="1"/>
    <col min="12649" max="12650" width="4.625" style="1" customWidth="1"/>
    <col min="12651" max="12651" width="17.625" style="1" customWidth="1"/>
    <col min="12652" max="12653" width="4.625" style="1" customWidth="1"/>
    <col min="12654" max="12654" width="17.625" style="1" customWidth="1"/>
    <col min="12655" max="12656" width="4.625" style="1" customWidth="1"/>
    <col min="12657" max="12657" width="17.625" style="1" customWidth="1"/>
    <col min="12658" max="12658" width="4.625" style="1" customWidth="1"/>
    <col min="12659" max="12659" width="0" style="1" hidden="1" customWidth="1"/>
    <col min="12660" max="12660" width="1" style="1" customWidth="1"/>
    <col min="12661" max="12661" width="6" style="1" customWidth="1"/>
    <col min="12662" max="12685" width="4.5" style="1" customWidth="1"/>
    <col min="12686" max="12687" width="4" style="1" customWidth="1"/>
    <col min="12688" max="12693" width="3.625" style="1" customWidth="1"/>
    <col min="12694" max="12697" width="5.875" style="1" customWidth="1"/>
    <col min="12698" max="12716" width="3.625" style="1" customWidth="1"/>
    <col min="12717" max="12898" width="9" style="1"/>
    <col min="12899" max="12899" width="4.25" style="1" customWidth="1"/>
    <col min="12900" max="12900" width="4.125" style="1" customWidth="1"/>
    <col min="12901" max="12901" width="17.625" style="1" customWidth="1"/>
    <col min="12902" max="12903" width="4.625" style="1" customWidth="1"/>
    <col min="12904" max="12904" width="17.625" style="1" customWidth="1"/>
    <col min="12905" max="12906" width="4.625" style="1" customWidth="1"/>
    <col min="12907" max="12907" width="17.625" style="1" customWidth="1"/>
    <col min="12908" max="12909" width="4.625" style="1" customWidth="1"/>
    <col min="12910" max="12910" width="17.625" style="1" customWidth="1"/>
    <col min="12911" max="12912" width="4.625" style="1" customWidth="1"/>
    <col min="12913" max="12913" width="17.625" style="1" customWidth="1"/>
    <col min="12914" max="12914" width="4.625" style="1" customWidth="1"/>
    <col min="12915" max="12915" width="0" style="1" hidden="1" customWidth="1"/>
    <col min="12916" max="12916" width="1" style="1" customWidth="1"/>
    <col min="12917" max="12917" width="6" style="1" customWidth="1"/>
    <col min="12918" max="12941" width="4.5" style="1" customWidth="1"/>
    <col min="12942" max="12943" width="4" style="1" customWidth="1"/>
    <col min="12944" max="12949" width="3.625" style="1" customWidth="1"/>
    <col min="12950" max="12953" width="5.875" style="1" customWidth="1"/>
    <col min="12954" max="12972" width="3.625" style="1" customWidth="1"/>
    <col min="12973" max="13154" width="9" style="1"/>
    <col min="13155" max="13155" width="4.25" style="1" customWidth="1"/>
    <col min="13156" max="13156" width="4.125" style="1" customWidth="1"/>
    <col min="13157" max="13157" width="17.625" style="1" customWidth="1"/>
    <col min="13158" max="13159" width="4.625" style="1" customWidth="1"/>
    <col min="13160" max="13160" width="17.625" style="1" customWidth="1"/>
    <col min="13161" max="13162" width="4.625" style="1" customWidth="1"/>
    <col min="13163" max="13163" width="17.625" style="1" customWidth="1"/>
    <col min="13164" max="13165" width="4.625" style="1" customWidth="1"/>
    <col min="13166" max="13166" width="17.625" style="1" customWidth="1"/>
    <col min="13167" max="13168" width="4.625" style="1" customWidth="1"/>
    <col min="13169" max="13169" width="17.625" style="1" customWidth="1"/>
    <col min="13170" max="13170" width="4.625" style="1" customWidth="1"/>
    <col min="13171" max="13171" width="0" style="1" hidden="1" customWidth="1"/>
    <col min="13172" max="13172" width="1" style="1" customWidth="1"/>
    <col min="13173" max="13173" width="6" style="1" customWidth="1"/>
    <col min="13174" max="13197" width="4.5" style="1" customWidth="1"/>
    <col min="13198" max="13199" width="4" style="1" customWidth="1"/>
    <col min="13200" max="13205" width="3.625" style="1" customWidth="1"/>
    <col min="13206" max="13209" width="5.875" style="1" customWidth="1"/>
    <col min="13210" max="13228" width="3.625" style="1" customWidth="1"/>
    <col min="13229" max="13410" width="9" style="1"/>
    <col min="13411" max="13411" width="4.25" style="1" customWidth="1"/>
    <col min="13412" max="13412" width="4.125" style="1" customWidth="1"/>
    <col min="13413" max="13413" width="17.625" style="1" customWidth="1"/>
    <col min="13414" max="13415" width="4.625" style="1" customWidth="1"/>
    <col min="13416" max="13416" width="17.625" style="1" customWidth="1"/>
    <col min="13417" max="13418" width="4.625" style="1" customWidth="1"/>
    <col min="13419" max="13419" width="17.625" style="1" customWidth="1"/>
    <col min="13420" max="13421" width="4.625" style="1" customWidth="1"/>
    <col min="13422" max="13422" width="17.625" style="1" customWidth="1"/>
    <col min="13423" max="13424" width="4.625" style="1" customWidth="1"/>
    <col min="13425" max="13425" width="17.625" style="1" customWidth="1"/>
    <col min="13426" max="13426" width="4.625" style="1" customWidth="1"/>
    <col min="13427" max="13427" width="0" style="1" hidden="1" customWidth="1"/>
    <col min="13428" max="13428" width="1" style="1" customWidth="1"/>
    <col min="13429" max="13429" width="6" style="1" customWidth="1"/>
    <col min="13430" max="13453" width="4.5" style="1" customWidth="1"/>
    <col min="13454" max="13455" width="4" style="1" customWidth="1"/>
    <col min="13456" max="13461" width="3.625" style="1" customWidth="1"/>
    <col min="13462" max="13465" width="5.875" style="1" customWidth="1"/>
    <col min="13466" max="13484" width="3.625" style="1" customWidth="1"/>
    <col min="13485" max="13666" width="9" style="1"/>
    <col min="13667" max="13667" width="4.25" style="1" customWidth="1"/>
    <col min="13668" max="13668" width="4.125" style="1" customWidth="1"/>
    <col min="13669" max="13669" width="17.625" style="1" customWidth="1"/>
    <col min="13670" max="13671" width="4.625" style="1" customWidth="1"/>
    <col min="13672" max="13672" width="17.625" style="1" customWidth="1"/>
    <col min="13673" max="13674" width="4.625" style="1" customWidth="1"/>
    <col min="13675" max="13675" width="17.625" style="1" customWidth="1"/>
    <col min="13676" max="13677" width="4.625" style="1" customWidth="1"/>
    <col min="13678" max="13678" width="17.625" style="1" customWidth="1"/>
    <col min="13679" max="13680" width="4.625" style="1" customWidth="1"/>
    <col min="13681" max="13681" width="17.625" style="1" customWidth="1"/>
    <col min="13682" max="13682" width="4.625" style="1" customWidth="1"/>
    <col min="13683" max="13683" width="0" style="1" hidden="1" customWidth="1"/>
    <col min="13684" max="13684" width="1" style="1" customWidth="1"/>
    <col min="13685" max="13685" width="6" style="1" customWidth="1"/>
    <col min="13686" max="13709" width="4.5" style="1" customWidth="1"/>
    <col min="13710" max="13711" width="4" style="1" customWidth="1"/>
    <col min="13712" max="13717" width="3.625" style="1" customWidth="1"/>
    <col min="13718" max="13721" width="5.875" style="1" customWidth="1"/>
    <col min="13722" max="13740" width="3.625" style="1" customWidth="1"/>
    <col min="13741" max="13922" width="9" style="1"/>
    <col min="13923" max="13923" width="4.25" style="1" customWidth="1"/>
    <col min="13924" max="13924" width="4.125" style="1" customWidth="1"/>
    <col min="13925" max="13925" width="17.625" style="1" customWidth="1"/>
    <col min="13926" max="13927" width="4.625" style="1" customWidth="1"/>
    <col min="13928" max="13928" width="17.625" style="1" customWidth="1"/>
    <col min="13929" max="13930" width="4.625" style="1" customWidth="1"/>
    <col min="13931" max="13931" width="17.625" style="1" customWidth="1"/>
    <col min="13932" max="13933" width="4.625" style="1" customWidth="1"/>
    <col min="13934" max="13934" width="17.625" style="1" customWidth="1"/>
    <col min="13935" max="13936" width="4.625" style="1" customWidth="1"/>
    <col min="13937" max="13937" width="17.625" style="1" customWidth="1"/>
    <col min="13938" max="13938" width="4.625" style="1" customWidth="1"/>
    <col min="13939" max="13939" width="0" style="1" hidden="1" customWidth="1"/>
    <col min="13940" max="13940" width="1" style="1" customWidth="1"/>
    <col min="13941" max="13941" width="6" style="1" customWidth="1"/>
    <col min="13942" max="13965" width="4.5" style="1" customWidth="1"/>
    <col min="13966" max="13967" width="4" style="1" customWidth="1"/>
    <col min="13968" max="13973" width="3.625" style="1" customWidth="1"/>
    <col min="13974" max="13977" width="5.875" style="1" customWidth="1"/>
    <col min="13978" max="13996" width="3.625" style="1" customWidth="1"/>
    <col min="13997" max="14178" width="9" style="1"/>
    <col min="14179" max="14179" width="4.25" style="1" customWidth="1"/>
    <col min="14180" max="14180" width="4.125" style="1" customWidth="1"/>
    <col min="14181" max="14181" width="17.625" style="1" customWidth="1"/>
    <col min="14182" max="14183" width="4.625" style="1" customWidth="1"/>
    <col min="14184" max="14184" width="17.625" style="1" customWidth="1"/>
    <col min="14185" max="14186" width="4.625" style="1" customWidth="1"/>
    <col min="14187" max="14187" width="17.625" style="1" customWidth="1"/>
    <col min="14188" max="14189" width="4.625" style="1" customWidth="1"/>
    <col min="14190" max="14190" width="17.625" style="1" customWidth="1"/>
    <col min="14191" max="14192" width="4.625" style="1" customWidth="1"/>
    <col min="14193" max="14193" width="17.625" style="1" customWidth="1"/>
    <col min="14194" max="14194" width="4.625" style="1" customWidth="1"/>
    <col min="14195" max="14195" width="0" style="1" hidden="1" customWidth="1"/>
    <col min="14196" max="14196" width="1" style="1" customWidth="1"/>
    <col min="14197" max="14197" width="6" style="1" customWidth="1"/>
    <col min="14198" max="14221" width="4.5" style="1" customWidth="1"/>
    <col min="14222" max="14223" width="4" style="1" customWidth="1"/>
    <col min="14224" max="14229" width="3.625" style="1" customWidth="1"/>
    <col min="14230" max="14233" width="5.875" style="1" customWidth="1"/>
    <col min="14234" max="14252" width="3.625" style="1" customWidth="1"/>
    <col min="14253" max="14434" width="9" style="1"/>
    <col min="14435" max="14435" width="4.25" style="1" customWidth="1"/>
    <col min="14436" max="14436" width="4.125" style="1" customWidth="1"/>
    <col min="14437" max="14437" width="17.625" style="1" customWidth="1"/>
    <col min="14438" max="14439" width="4.625" style="1" customWidth="1"/>
    <col min="14440" max="14440" width="17.625" style="1" customWidth="1"/>
    <col min="14441" max="14442" width="4.625" style="1" customWidth="1"/>
    <col min="14443" max="14443" width="17.625" style="1" customWidth="1"/>
    <col min="14444" max="14445" width="4.625" style="1" customWidth="1"/>
    <col min="14446" max="14446" width="17.625" style="1" customWidth="1"/>
    <col min="14447" max="14448" width="4.625" style="1" customWidth="1"/>
    <col min="14449" max="14449" width="17.625" style="1" customWidth="1"/>
    <col min="14450" max="14450" width="4.625" style="1" customWidth="1"/>
    <col min="14451" max="14451" width="0" style="1" hidden="1" customWidth="1"/>
    <col min="14452" max="14452" width="1" style="1" customWidth="1"/>
    <col min="14453" max="14453" width="6" style="1" customWidth="1"/>
    <col min="14454" max="14477" width="4.5" style="1" customWidth="1"/>
    <col min="14478" max="14479" width="4" style="1" customWidth="1"/>
    <col min="14480" max="14485" width="3.625" style="1" customWidth="1"/>
    <col min="14486" max="14489" width="5.875" style="1" customWidth="1"/>
    <col min="14490" max="14508" width="3.625" style="1" customWidth="1"/>
    <col min="14509" max="14690" width="9" style="1"/>
    <col min="14691" max="14691" width="4.25" style="1" customWidth="1"/>
    <col min="14692" max="14692" width="4.125" style="1" customWidth="1"/>
    <col min="14693" max="14693" width="17.625" style="1" customWidth="1"/>
    <col min="14694" max="14695" width="4.625" style="1" customWidth="1"/>
    <col min="14696" max="14696" width="17.625" style="1" customWidth="1"/>
    <col min="14697" max="14698" width="4.625" style="1" customWidth="1"/>
    <col min="14699" max="14699" width="17.625" style="1" customWidth="1"/>
    <col min="14700" max="14701" width="4.625" style="1" customWidth="1"/>
    <col min="14702" max="14702" width="17.625" style="1" customWidth="1"/>
    <col min="14703" max="14704" width="4.625" style="1" customWidth="1"/>
    <col min="14705" max="14705" width="17.625" style="1" customWidth="1"/>
    <col min="14706" max="14706" width="4.625" style="1" customWidth="1"/>
    <col min="14707" max="14707" width="0" style="1" hidden="1" customWidth="1"/>
    <col min="14708" max="14708" width="1" style="1" customWidth="1"/>
    <col min="14709" max="14709" width="6" style="1" customWidth="1"/>
    <col min="14710" max="14733" width="4.5" style="1" customWidth="1"/>
    <col min="14734" max="14735" width="4" style="1" customWidth="1"/>
    <col min="14736" max="14741" width="3.625" style="1" customWidth="1"/>
    <col min="14742" max="14745" width="5.875" style="1" customWidth="1"/>
    <col min="14746" max="14764" width="3.625" style="1" customWidth="1"/>
    <col min="14765" max="14946" width="9" style="1"/>
    <col min="14947" max="14947" width="4.25" style="1" customWidth="1"/>
    <col min="14948" max="14948" width="4.125" style="1" customWidth="1"/>
    <col min="14949" max="14949" width="17.625" style="1" customWidth="1"/>
    <col min="14950" max="14951" width="4.625" style="1" customWidth="1"/>
    <col min="14952" max="14952" width="17.625" style="1" customWidth="1"/>
    <col min="14953" max="14954" width="4.625" style="1" customWidth="1"/>
    <col min="14955" max="14955" width="17.625" style="1" customWidth="1"/>
    <col min="14956" max="14957" width="4.625" style="1" customWidth="1"/>
    <col min="14958" max="14958" width="17.625" style="1" customWidth="1"/>
    <col min="14959" max="14960" width="4.625" style="1" customWidth="1"/>
    <col min="14961" max="14961" width="17.625" style="1" customWidth="1"/>
    <col min="14962" max="14962" width="4.625" style="1" customWidth="1"/>
    <col min="14963" max="14963" width="0" style="1" hidden="1" customWidth="1"/>
    <col min="14964" max="14964" width="1" style="1" customWidth="1"/>
    <col min="14965" max="14965" width="6" style="1" customWidth="1"/>
    <col min="14966" max="14989" width="4.5" style="1" customWidth="1"/>
    <col min="14990" max="14991" width="4" style="1" customWidth="1"/>
    <col min="14992" max="14997" width="3.625" style="1" customWidth="1"/>
    <col min="14998" max="15001" width="5.875" style="1" customWidth="1"/>
    <col min="15002" max="15020" width="3.625" style="1" customWidth="1"/>
    <col min="15021" max="15202" width="9" style="1"/>
    <col min="15203" max="15203" width="4.25" style="1" customWidth="1"/>
    <col min="15204" max="15204" width="4.125" style="1" customWidth="1"/>
    <col min="15205" max="15205" width="17.625" style="1" customWidth="1"/>
    <col min="15206" max="15207" width="4.625" style="1" customWidth="1"/>
    <col min="15208" max="15208" width="17.625" style="1" customWidth="1"/>
    <col min="15209" max="15210" width="4.625" style="1" customWidth="1"/>
    <col min="15211" max="15211" width="17.625" style="1" customWidth="1"/>
    <col min="15212" max="15213" width="4.625" style="1" customWidth="1"/>
    <col min="15214" max="15214" width="17.625" style="1" customWidth="1"/>
    <col min="15215" max="15216" width="4.625" style="1" customWidth="1"/>
    <col min="15217" max="15217" width="17.625" style="1" customWidth="1"/>
    <col min="15218" max="15218" width="4.625" style="1" customWidth="1"/>
    <col min="15219" max="15219" width="0" style="1" hidden="1" customWidth="1"/>
    <col min="15220" max="15220" width="1" style="1" customWidth="1"/>
    <col min="15221" max="15221" width="6" style="1" customWidth="1"/>
    <col min="15222" max="15245" width="4.5" style="1" customWidth="1"/>
    <col min="15246" max="15247" width="4" style="1" customWidth="1"/>
    <col min="15248" max="15253" width="3.625" style="1" customWidth="1"/>
    <col min="15254" max="15257" width="5.875" style="1" customWidth="1"/>
    <col min="15258" max="15276" width="3.625" style="1" customWidth="1"/>
    <col min="15277" max="15458" width="9" style="1"/>
    <col min="15459" max="15459" width="4.25" style="1" customWidth="1"/>
    <col min="15460" max="15460" width="4.125" style="1" customWidth="1"/>
    <col min="15461" max="15461" width="17.625" style="1" customWidth="1"/>
    <col min="15462" max="15463" width="4.625" style="1" customWidth="1"/>
    <col min="15464" max="15464" width="17.625" style="1" customWidth="1"/>
    <col min="15465" max="15466" width="4.625" style="1" customWidth="1"/>
    <col min="15467" max="15467" width="17.625" style="1" customWidth="1"/>
    <col min="15468" max="15469" width="4.625" style="1" customWidth="1"/>
    <col min="15470" max="15470" width="17.625" style="1" customWidth="1"/>
    <col min="15471" max="15472" width="4.625" style="1" customWidth="1"/>
    <col min="15473" max="15473" width="17.625" style="1" customWidth="1"/>
    <col min="15474" max="15474" width="4.625" style="1" customWidth="1"/>
    <col min="15475" max="15475" width="0" style="1" hidden="1" customWidth="1"/>
    <col min="15476" max="15476" width="1" style="1" customWidth="1"/>
    <col min="15477" max="15477" width="6" style="1" customWidth="1"/>
    <col min="15478" max="15501" width="4.5" style="1" customWidth="1"/>
    <col min="15502" max="15503" width="4" style="1" customWidth="1"/>
    <col min="15504" max="15509" width="3.625" style="1" customWidth="1"/>
    <col min="15510" max="15513" width="5.875" style="1" customWidth="1"/>
    <col min="15514" max="15532" width="3.625" style="1" customWidth="1"/>
    <col min="15533" max="15714" width="9" style="1"/>
    <col min="15715" max="15715" width="4.25" style="1" customWidth="1"/>
    <col min="15716" max="15716" width="4.125" style="1" customWidth="1"/>
    <col min="15717" max="15717" width="17.625" style="1" customWidth="1"/>
    <col min="15718" max="15719" width="4.625" style="1" customWidth="1"/>
    <col min="15720" max="15720" width="17.625" style="1" customWidth="1"/>
    <col min="15721" max="15722" width="4.625" style="1" customWidth="1"/>
    <col min="15723" max="15723" width="17.625" style="1" customWidth="1"/>
    <col min="15724" max="15725" width="4.625" style="1" customWidth="1"/>
    <col min="15726" max="15726" width="17.625" style="1" customWidth="1"/>
    <col min="15727" max="15728" width="4.625" style="1" customWidth="1"/>
    <col min="15729" max="15729" width="17.625" style="1" customWidth="1"/>
    <col min="15730" max="15730" width="4.625" style="1" customWidth="1"/>
    <col min="15731" max="15731" width="0" style="1" hidden="1" customWidth="1"/>
    <col min="15732" max="15732" width="1" style="1" customWidth="1"/>
    <col min="15733" max="15733" width="6" style="1" customWidth="1"/>
    <col min="15734" max="15757" width="4.5" style="1" customWidth="1"/>
    <col min="15758" max="15759" width="4" style="1" customWidth="1"/>
    <col min="15760" max="15765" width="3.625" style="1" customWidth="1"/>
    <col min="15766" max="15769" width="5.875" style="1" customWidth="1"/>
    <col min="15770" max="15788" width="3.625" style="1" customWidth="1"/>
    <col min="15789" max="15970" width="9" style="1"/>
    <col min="15971" max="15971" width="4.25" style="1" customWidth="1"/>
    <col min="15972" max="15972" width="4.125" style="1" customWidth="1"/>
    <col min="15973" max="15973" width="17.625" style="1" customWidth="1"/>
    <col min="15974" max="15975" width="4.625" style="1" customWidth="1"/>
    <col min="15976" max="15976" width="17.625" style="1" customWidth="1"/>
    <col min="15977" max="15978" width="4.625" style="1" customWidth="1"/>
    <col min="15979" max="15979" width="17.625" style="1" customWidth="1"/>
    <col min="15980" max="15981" width="4.625" style="1" customWidth="1"/>
    <col min="15982" max="15982" width="17.625" style="1" customWidth="1"/>
    <col min="15983" max="15984" width="4.625" style="1" customWidth="1"/>
    <col min="15985" max="15985" width="17.625" style="1" customWidth="1"/>
    <col min="15986" max="15986" width="4.625" style="1" customWidth="1"/>
    <col min="15987" max="15987" width="0" style="1" hidden="1" customWidth="1"/>
    <col min="15988" max="15988" width="1" style="1" customWidth="1"/>
    <col min="15989" max="15989" width="6" style="1" customWidth="1"/>
    <col min="15990" max="16013" width="4.5" style="1" customWidth="1"/>
    <col min="16014" max="16015" width="4" style="1" customWidth="1"/>
    <col min="16016" max="16021" width="3.625" style="1" customWidth="1"/>
    <col min="16022" max="16025" width="5.875" style="1" customWidth="1"/>
    <col min="16026" max="16044" width="3.625" style="1" customWidth="1"/>
    <col min="16045" max="16384" width="9" style="1"/>
  </cols>
  <sheetData>
    <row r="1" spans="1:10" ht="43.5" customHeight="1" x14ac:dyDescent="0.15">
      <c r="A1" t="s">
        <v>129</v>
      </c>
      <c r="B1" s="2"/>
      <c r="C1" s="2"/>
      <c r="D1" s="210">
        <f>COUNTA(A5:J15)</f>
        <v>0</v>
      </c>
      <c r="E1" s="211" t="s">
        <v>126</v>
      </c>
    </row>
    <row r="2" spans="1:10" ht="43.5" customHeight="1" thickBot="1" x14ac:dyDescent="0.2">
      <c r="A2" s="4" t="s">
        <v>266</v>
      </c>
      <c r="I2" s="212"/>
    </row>
    <row r="3" spans="1:10" ht="43.5" customHeight="1" thickBot="1" x14ac:dyDescent="0.2">
      <c r="A3" s="213" t="s">
        <v>273</v>
      </c>
      <c r="B3" s="214" t="s">
        <v>144</v>
      </c>
      <c r="C3" s="214" t="s">
        <v>143</v>
      </c>
      <c r="D3" s="214" t="s">
        <v>146</v>
      </c>
      <c r="E3" s="214" t="s">
        <v>274</v>
      </c>
      <c r="F3" s="215" t="s">
        <v>265</v>
      </c>
    </row>
    <row r="4" spans="1:10" ht="43.5" customHeight="1" x14ac:dyDescent="0.15">
      <c r="I4" s="212"/>
    </row>
    <row r="5" spans="1:10" ht="43.5" customHeight="1" x14ac:dyDescent="0.15">
      <c r="A5" s="5"/>
      <c r="B5" s="5"/>
      <c r="C5" s="5"/>
      <c r="D5" s="5"/>
      <c r="E5" s="5"/>
      <c r="F5" s="5"/>
      <c r="G5" s="5"/>
      <c r="H5" s="5"/>
      <c r="I5" s="5"/>
      <c r="J5" s="5"/>
    </row>
    <row r="6" spans="1:10" ht="43.5" customHeight="1" x14ac:dyDescent="0.15">
      <c r="A6" s="5"/>
      <c r="B6" s="5"/>
      <c r="C6" s="5"/>
      <c r="D6" s="5"/>
      <c r="E6" s="5"/>
      <c r="F6" s="5"/>
      <c r="G6" s="5"/>
      <c r="H6" s="5"/>
      <c r="I6" s="5"/>
      <c r="J6" s="5"/>
    </row>
    <row r="7" spans="1:10" ht="43.5" customHeight="1" x14ac:dyDescent="0.15">
      <c r="A7" s="5"/>
      <c r="B7" s="5"/>
      <c r="C7" s="5"/>
      <c r="D7" s="5"/>
      <c r="E7" s="5"/>
      <c r="F7" s="5"/>
      <c r="G7" s="5"/>
      <c r="H7" s="5"/>
      <c r="I7" s="5"/>
      <c r="J7" s="5"/>
    </row>
    <row r="8" spans="1:10" ht="43.5" customHeight="1" x14ac:dyDescent="0.15">
      <c r="A8" s="5"/>
      <c r="B8" s="5"/>
      <c r="C8" s="5"/>
      <c r="D8" s="5"/>
      <c r="E8" s="5"/>
      <c r="F8" s="6"/>
      <c r="G8" s="6"/>
      <c r="H8" s="6"/>
      <c r="I8" s="6"/>
      <c r="J8" s="6"/>
    </row>
    <row r="9" spans="1:10" ht="43.5" customHeight="1" x14ac:dyDescent="0.15">
      <c r="A9" s="6"/>
      <c r="B9" s="6"/>
      <c r="C9" s="6"/>
      <c r="D9" s="5"/>
      <c r="E9" s="5"/>
      <c r="F9" s="5"/>
      <c r="G9" s="5"/>
      <c r="H9" s="5"/>
      <c r="I9" s="5"/>
      <c r="J9" s="5"/>
    </row>
    <row r="10" spans="1:10" ht="43.5" customHeight="1" x14ac:dyDescent="0.15">
      <c r="A10" s="5"/>
      <c r="B10" s="5"/>
      <c r="C10" s="5"/>
      <c r="D10" s="5"/>
      <c r="E10" s="5"/>
      <c r="F10" s="5"/>
      <c r="G10" s="5"/>
      <c r="H10" s="5"/>
      <c r="I10" s="5"/>
      <c r="J10" s="5"/>
    </row>
    <row r="11" spans="1:10" ht="43.5" customHeight="1" x14ac:dyDescent="0.15">
      <c r="A11" s="5"/>
      <c r="B11" s="5"/>
      <c r="C11" s="5"/>
      <c r="D11" s="5"/>
      <c r="E11" s="5"/>
      <c r="F11" s="5"/>
      <c r="G11" s="5"/>
      <c r="H11" s="5"/>
      <c r="I11" s="5"/>
      <c r="J11" s="5"/>
    </row>
    <row r="12" spans="1:10" ht="43.5" customHeight="1" x14ac:dyDescent="0.15">
      <c r="A12" s="5"/>
      <c r="B12" s="5"/>
      <c r="C12" s="5"/>
      <c r="D12" s="5"/>
      <c r="E12" s="5"/>
      <c r="F12" s="5"/>
      <c r="G12" s="5"/>
      <c r="H12" s="5"/>
      <c r="I12" s="5"/>
      <c r="J12" s="5"/>
    </row>
    <row r="13" spans="1:10" ht="43.5" customHeight="1" x14ac:dyDescent="0.15">
      <c r="A13" s="5"/>
      <c r="B13" s="5"/>
      <c r="C13" s="5"/>
      <c r="D13" s="5"/>
      <c r="E13" s="5"/>
      <c r="F13" s="5"/>
      <c r="G13" s="5"/>
      <c r="H13" s="5"/>
      <c r="I13" s="5"/>
      <c r="J13" s="5"/>
    </row>
    <row r="14" spans="1:10" ht="43.5" customHeight="1" x14ac:dyDescent="0.15">
      <c r="A14" s="5"/>
      <c r="B14" s="5"/>
      <c r="C14" s="5"/>
      <c r="D14" s="5"/>
      <c r="E14" s="5"/>
      <c r="F14" s="5"/>
      <c r="G14" s="5"/>
      <c r="H14" s="5"/>
      <c r="I14" s="5"/>
      <c r="J14" s="5"/>
    </row>
    <row r="15" spans="1:10" ht="43.5" customHeight="1" x14ac:dyDescent="0.15">
      <c r="A15" s="5"/>
      <c r="B15" s="5"/>
      <c r="C15" s="5"/>
      <c r="D15" s="5"/>
      <c r="E15" s="5"/>
      <c r="F15" s="5"/>
      <c r="G15" s="5"/>
      <c r="H15" s="5"/>
      <c r="I15" s="5"/>
      <c r="J15" s="5"/>
    </row>
    <row r="17" spans="1:12" ht="43.5" customHeight="1" x14ac:dyDescent="0.15">
      <c r="A17" t="s">
        <v>89</v>
      </c>
      <c r="B17" s="2"/>
      <c r="C17" s="2"/>
      <c r="D17" s="216">
        <f>COUNTA(A23:J23)</f>
        <v>0</v>
      </c>
      <c r="E17" s="2" t="s">
        <v>102</v>
      </c>
      <c r="H17" s="2"/>
      <c r="I17" s="2"/>
    </row>
    <row r="18" spans="1:12" ht="43.5" customHeight="1" thickBot="1" x14ac:dyDescent="0.2">
      <c r="A18" s="4" t="s">
        <v>142</v>
      </c>
      <c r="I18" s="212"/>
    </row>
    <row r="19" spans="1:12" ht="43.5" customHeight="1" x14ac:dyDescent="0.15">
      <c r="A19" s="199" t="s">
        <v>77</v>
      </c>
      <c r="B19" s="197" t="s">
        <v>82</v>
      </c>
      <c r="C19" s="197" t="s">
        <v>83</v>
      </c>
      <c r="D19" s="197" t="s">
        <v>78</v>
      </c>
      <c r="E19" s="197" t="s">
        <v>79</v>
      </c>
      <c r="F19" s="197" t="s">
        <v>80</v>
      </c>
      <c r="G19" s="197" t="s">
        <v>81</v>
      </c>
      <c r="H19" s="197" t="s">
        <v>61</v>
      </c>
      <c r="I19" s="197" t="s">
        <v>62</v>
      </c>
      <c r="J19" s="198" t="s">
        <v>63</v>
      </c>
    </row>
    <row r="20" spans="1:12" ht="43.5" customHeight="1" thickBot="1" x14ac:dyDescent="0.2">
      <c r="A20" s="195" t="s">
        <v>64</v>
      </c>
      <c r="B20" s="196" t="s">
        <v>65</v>
      </c>
      <c r="C20" s="196" t="s">
        <v>66</v>
      </c>
      <c r="D20" s="196" t="s">
        <v>67</v>
      </c>
      <c r="E20" s="196" t="s">
        <v>68</v>
      </c>
      <c r="F20" s="196" t="s">
        <v>69</v>
      </c>
      <c r="G20" s="194" t="s">
        <v>70</v>
      </c>
      <c r="H20" s="194" t="s">
        <v>71</v>
      </c>
      <c r="I20" s="194" t="s">
        <v>72</v>
      </c>
      <c r="J20" s="217" t="s">
        <v>73</v>
      </c>
    </row>
    <row r="21" spans="1:12" ht="43.5" customHeight="1" thickBot="1" x14ac:dyDescent="0.2">
      <c r="A21" s="193" t="s">
        <v>74</v>
      </c>
      <c r="B21" s="194" t="s">
        <v>85</v>
      </c>
      <c r="C21" s="194" t="s">
        <v>75</v>
      </c>
      <c r="D21" s="194" t="s">
        <v>76</v>
      </c>
      <c r="E21" s="218" t="s">
        <v>140</v>
      </c>
      <c r="F21" s="217" t="s">
        <v>159</v>
      </c>
    </row>
    <row r="22" spans="1:12" ht="43.5" customHeight="1" x14ac:dyDescent="0.15">
      <c r="I22" s="212"/>
    </row>
    <row r="23" spans="1:12" ht="43.5" customHeight="1" x14ac:dyDescent="0.15">
      <c r="A23" s="5"/>
      <c r="B23" s="5"/>
      <c r="C23" s="5"/>
      <c r="D23" s="5"/>
      <c r="E23" s="5"/>
      <c r="F23" s="5"/>
      <c r="G23" s="5"/>
      <c r="H23" s="5"/>
      <c r="I23" s="5"/>
      <c r="J23" s="3"/>
      <c r="L23" s="212"/>
    </row>
    <row r="24" spans="1:12" ht="43.5" customHeight="1" x14ac:dyDescent="0.15">
      <c r="I24" s="212"/>
    </row>
    <row r="25" spans="1:12" ht="43.5" customHeight="1" x14ac:dyDescent="0.15">
      <c r="A25" t="s">
        <v>88</v>
      </c>
      <c r="B25" s="2"/>
      <c r="C25" s="2"/>
      <c r="D25" s="216">
        <f>COUNTA(A29:J29)</f>
        <v>0</v>
      </c>
      <c r="E25" s="2" t="s">
        <v>102</v>
      </c>
      <c r="I25" s="2"/>
    </row>
    <row r="26" spans="1:12" ht="43.5" customHeight="1" thickBot="1" x14ac:dyDescent="0.2">
      <c r="A26" s="4" t="s">
        <v>142</v>
      </c>
      <c r="B26" s="2"/>
    </row>
    <row r="27" spans="1:12" ht="43.5" customHeight="1" thickBot="1" x14ac:dyDescent="0.2">
      <c r="A27" s="213" t="s">
        <v>84</v>
      </c>
      <c r="B27" s="214" t="s">
        <v>145</v>
      </c>
      <c r="C27" s="219" t="s">
        <v>141</v>
      </c>
    </row>
    <row r="29" spans="1:12" ht="43.5" customHeight="1" x14ac:dyDescent="0.15">
      <c r="A29" s="3"/>
      <c r="B29" s="5"/>
      <c r="C29" s="3"/>
      <c r="D29" s="5"/>
      <c r="E29" s="5"/>
      <c r="F29" s="3"/>
      <c r="G29" s="5"/>
      <c r="H29" s="3"/>
      <c r="I29" s="5"/>
      <c r="J29" s="5"/>
      <c r="K29" s="321"/>
      <c r="L29" s="321"/>
    </row>
    <row r="37" s="220" customFormat="1" ht="43.5" customHeight="1" x14ac:dyDescent="0.15"/>
    <row r="38" s="221" customFormat="1" ht="43.5" customHeight="1" x14ac:dyDescent="0.15"/>
    <row r="50" s="221" customFormat="1" ht="43.5" customHeight="1" x14ac:dyDescent="0.15"/>
  </sheetData>
  <sheetProtection algorithmName="SHA-512" hashValue="eZAANS0QS61EcmQuJpbiDSUDs93VXHnezIJG/jNKA16/fIoWBv+hpn3tXm6GjcKe4ZxcEIVrTBeRZHHBpGUX3A==" saltValue="hNVEQmkxdER7vbV3T1qN+w==" spinCount="100000" sheet="1" objects="1" scenarios="1" formatCells="0"/>
  <mergeCells count="1">
    <mergeCell ref="K29:L29"/>
  </mergeCells>
  <phoneticPr fontId="2"/>
  <dataValidations count="2">
    <dataValidation type="list" allowBlank="1" showInputMessage="1" showErrorMessage="1" promptTitle="CRC,フルサポート選択" prompt="院内CRCかSMOのサポート（CRCのみ・フルサポート）を選択" sqref="EB65511 NX65511 XT65511 AHP65511 ARL65511 BBH65511 BLD65511 BUZ65511 CEV65511 COR65511 CYN65511 DIJ65511 DSF65511 ECB65511 ELX65511 EVT65511 FFP65511 FPL65511 FZH65511 GJD65511 GSZ65511 HCV65511 HMR65511 HWN65511 IGJ65511 IQF65511 JAB65511 JJX65511 JTT65511 KDP65511 KNL65511 KXH65511 LHD65511 LQZ65511 MAV65511 MKR65511 MUN65511 NEJ65511 NOF65511 NYB65511 OHX65511 ORT65511 PBP65511 PLL65511 PVH65511 QFD65511 QOZ65511 QYV65511 RIR65511 RSN65511 SCJ65511 SMF65511 SWB65511 TFX65511 TPT65511 TZP65511 UJL65511 UTH65511 VDD65511 VMZ65511 VWV65511 WGR65511 WQN65511 EB131047 NX131047 XT131047 AHP131047 ARL131047 BBH131047 BLD131047 BUZ131047 CEV131047 COR131047 CYN131047 DIJ131047 DSF131047 ECB131047 ELX131047 EVT131047 FFP131047 FPL131047 FZH131047 GJD131047 GSZ131047 HCV131047 HMR131047 HWN131047 IGJ131047 IQF131047 JAB131047 JJX131047 JTT131047 KDP131047 KNL131047 KXH131047 LHD131047 LQZ131047 MAV131047 MKR131047 MUN131047 NEJ131047 NOF131047 NYB131047 OHX131047 ORT131047 PBP131047 PLL131047 PVH131047 QFD131047 QOZ131047 QYV131047 RIR131047 RSN131047 SCJ131047 SMF131047 SWB131047 TFX131047 TPT131047 TZP131047 UJL131047 UTH131047 VDD131047 VMZ131047 VWV131047 WGR131047 WQN131047 EB196583 NX196583 XT196583 AHP196583 ARL196583 BBH196583 BLD196583 BUZ196583 CEV196583 COR196583 CYN196583 DIJ196583 DSF196583 ECB196583 ELX196583 EVT196583 FFP196583 FPL196583 FZH196583 GJD196583 GSZ196583 HCV196583 HMR196583 HWN196583 IGJ196583 IQF196583 JAB196583 JJX196583 JTT196583 KDP196583 KNL196583 KXH196583 LHD196583 LQZ196583 MAV196583 MKR196583 MUN196583 NEJ196583 NOF196583 NYB196583 OHX196583 ORT196583 PBP196583 PLL196583 PVH196583 QFD196583 QOZ196583 QYV196583 RIR196583 RSN196583 SCJ196583 SMF196583 SWB196583 TFX196583 TPT196583 TZP196583 UJL196583 UTH196583 VDD196583 VMZ196583 VWV196583 WGR196583 WQN196583 EB262119 NX262119 XT262119 AHP262119 ARL262119 BBH262119 BLD262119 BUZ262119 CEV262119 COR262119 CYN262119 DIJ262119 DSF262119 ECB262119 ELX262119 EVT262119 FFP262119 FPL262119 FZH262119 GJD262119 GSZ262119 HCV262119 HMR262119 HWN262119 IGJ262119 IQF262119 JAB262119 JJX262119 JTT262119 KDP262119 KNL262119 KXH262119 LHD262119 LQZ262119 MAV262119 MKR262119 MUN262119 NEJ262119 NOF262119 NYB262119 OHX262119 ORT262119 PBP262119 PLL262119 PVH262119 QFD262119 QOZ262119 QYV262119 RIR262119 RSN262119 SCJ262119 SMF262119 SWB262119 TFX262119 TPT262119 TZP262119 UJL262119 UTH262119 VDD262119 VMZ262119 VWV262119 WGR262119 WQN262119 EB327655 NX327655 XT327655 AHP327655 ARL327655 BBH327655 BLD327655 BUZ327655 CEV327655 COR327655 CYN327655 DIJ327655 DSF327655 ECB327655 ELX327655 EVT327655 FFP327655 FPL327655 FZH327655 GJD327655 GSZ327655 HCV327655 HMR327655 HWN327655 IGJ327655 IQF327655 JAB327655 JJX327655 JTT327655 KDP327655 KNL327655 KXH327655 LHD327655 LQZ327655 MAV327655 MKR327655 MUN327655 NEJ327655 NOF327655 NYB327655 OHX327655 ORT327655 PBP327655 PLL327655 PVH327655 QFD327655 QOZ327655 QYV327655 RIR327655 RSN327655 SCJ327655 SMF327655 SWB327655 TFX327655 TPT327655 TZP327655 UJL327655 UTH327655 VDD327655 VMZ327655 VWV327655 WGR327655 WQN327655 EB393191 NX393191 XT393191 AHP393191 ARL393191 BBH393191 BLD393191 BUZ393191 CEV393191 COR393191 CYN393191 DIJ393191 DSF393191 ECB393191 ELX393191 EVT393191 FFP393191 FPL393191 FZH393191 GJD393191 GSZ393191 HCV393191 HMR393191 HWN393191 IGJ393191 IQF393191 JAB393191 JJX393191 JTT393191 KDP393191 KNL393191 KXH393191 LHD393191 LQZ393191 MAV393191 MKR393191 MUN393191 NEJ393191 NOF393191 NYB393191 OHX393191 ORT393191 PBP393191 PLL393191 PVH393191 QFD393191 QOZ393191 QYV393191 RIR393191 RSN393191 SCJ393191 SMF393191 SWB393191 TFX393191 TPT393191 TZP393191 UJL393191 UTH393191 VDD393191 VMZ393191 VWV393191 WGR393191 WQN393191 EB458727 NX458727 XT458727 AHP458727 ARL458727 BBH458727 BLD458727 BUZ458727 CEV458727 COR458727 CYN458727 DIJ458727 DSF458727 ECB458727 ELX458727 EVT458727 FFP458727 FPL458727 FZH458727 GJD458727 GSZ458727 HCV458727 HMR458727 HWN458727 IGJ458727 IQF458727 JAB458727 JJX458727 JTT458727 KDP458727 KNL458727 KXH458727 LHD458727 LQZ458727 MAV458727 MKR458727 MUN458727 NEJ458727 NOF458727 NYB458727 OHX458727 ORT458727 PBP458727 PLL458727 PVH458727 QFD458727 QOZ458727 QYV458727 RIR458727 RSN458727 SCJ458727 SMF458727 SWB458727 TFX458727 TPT458727 TZP458727 UJL458727 UTH458727 VDD458727 VMZ458727 VWV458727 WGR458727 WQN458727 EB524263 NX524263 XT524263 AHP524263 ARL524263 BBH524263 BLD524263 BUZ524263 CEV524263 COR524263 CYN524263 DIJ524263 DSF524263 ECB524263 ELX524263 EVT524263 FFP524263 FPL524263 FZH524263 GJD524263 GSZ524263 HCV524263 HMR524263 HWN524263 IGJ524263 IQF524263 JAB524263 JJX524263 JTT524263 KDP524263 KNL524263 KXH524263 LHD524263 LQZ524263 MAV524263 MKR524263 MUN524263 NEJ524263 NOF524263 NYB524263 OHX524263 ORT524263 PBP524263 PLL524263 PVH524263 QFD524263 QOZ524263 QYV524263 RIR524263 RSN524263 SCJ524263 SMF524263 SWB524263 TFX524263 TPT524263 TZP524263 UJL524263 UTH524263 VDD524263 VMZ524263 VWV524263 WGR524263 WQN524263 EB589799 NX589799 XT589799 AHP589799 ARL589799 BBH589799 BLD589799 BUZ589799 CEV589799 COR589799 CYN589799 DIJ589799 DSF589799 ECB589799 ELX589799 EVT589799 FFP589799 FPL589799 FZH589799 GJD589799 GSZ589799 HCV589799 HMR589799 HWN589799 IGJ589799 IQF589799 JAB589799 JJX589799 JTT589799 KDP589799 KNL589799 KXH589799 LHD589799 LQZ589799 MAV589799 MKR589799 MUN589799 NEJ589799 NOF589799 NYB589799 OHX589799 ORT589799 PBP589799 PLL589799 PVH589799 QFD589799 QOZ589799 QYV589799 RIR589799 RSN589799 SCJ589799 SMF589799 SWB589799 TFX589799 TPT589799 TZP589799 UJL589799 UTH589799 VDD589799 VMZ589799 VWV589799 WGR589799 WQN589799 EB655335 NX655335 XT655335 AHP655335 ARL655335 BBH655335 BLD655335 BUZ655335 CEV655335 COR655335 CYN655335 DIJ655335 DSF655335 ECB655335 ELX655335 EVT655335 FFP655335 FPL655335 FZH655335 GJD655335 GSZ655335 HCV655335 HMR655335 HWN655335 IGJ655335 IQF655335 JAB655335 JJX655335 JTT655335 KDP655335 KNL655335 KXH655335 LHD655335 LQZ655335 MAV655335 MKR655335 MUN655335 NEJ655335 NOF655335 NYB655335 OHX655335 ORT655335 PBP655335 PLL655335 PVH655335 QFD655335 QOZ655335 QYV655335 RIR655335 RSN655335 SCJ655335 SMF655335 SWB655335 TFX655335 TPT655335 TZP655335 UJL655335 UTH655335 VDD655335 VMZ655335 VWV655335 WGR655335 WQN655335 EB720871 NX720871 XT720871 AHP720871 ARL720871 BBH720871 BLD720871 BUZ720871 CEV720871 COR720871 CYN720871 DIJ720871 DSF720871 ECB720871 ELX720871 EVT720871 FFP720871 FPL720871 FZH720871 GJD720871 GSZ720871 HCV720871 HMR720871 HWN720871 IGJ720871 IQF720871 JAB720871 JJX720871 JTT720871 KDP720871 KNL720871 KXH720871 LHD720871 LQZ720871 MAV720871 MKR720871 MUN720871 NEJ720871 NOF720871 NYB720871 OHX720871 ORT720871 PBP720871 PLL720871 PVH720871 QFD720871 QOZ720871 QYV720871 RIR720871 RSN720871 SCJ720871 SMF720871 SWB720871 TFX720871 TPT720871 TZP720871 UJL720871 UTH720871 VDD720871 VMZ720871 VWV720871 WGR720871 WQN720871 EB786407 NX786407 XT786407 AHP786407 ARL786407 BBH786407 BLD786407 BUZ786407 CEV786407 COR786407 CYN786407 DIJ786407 DSF786407 ECB786407 ELX786407 EVT786407 FFP786407 FPL786407 FZH786407 GJD786407 GSZ786407 HCV786407 HMR786407 HWN786407 IGJ786407 IQF786407 JAB786407 JJX786407 JTT786407 KDP786407 KNL786407 KXH786407 LHD786407 LQZ786407 MAV786407 MKR786407 MUN786407 NEJ786407 NOF786407 NYB786407 OHX786407 ORT786407 PBP786407 PLL786407 PVH786407 QFD786407 QOZ786407 QYV786407 RIR786407 RSN786407 SCJ786407 SMF786407 SWB786407 TFX786407 TPT786407 TZP786407 UJL786407 UTH786407 VDD786407 VMZ786407 VWV786407 WGR786407 WQN786407 EB851943 NX851943 XT851943 AHP851943 ARL851943 BBH851943 BLD851943 BUZ851943 CEV851943 COR851943 CYN851943 DIJ851943 DSF851943 ECB851943 ELX851943 EVT851943 FFP851943 FPL851943 FZH851943 GJD851943 GSZ851943 HCV851943 HMR851943 HWN851943 IGJ851943 IQF851943 JAB851943 JJX851943 JTT851943 KDP851943 KNL851943 KXH851943 LHD851943 LQZ851943 MAV851943 MKR851943 MUN851943 NEJ851943 NOF851943 NYB851943 OHX851943 ORT851943 PBP851943 PLL851943 PVH851943 QFD851943 QOZ851943 QYV851943 RIR851943 RSN851943 SCJ851943 SMF851943 SWB851943 TFX851943 TPT851943 TZP851943 UJL851943 UTH851943 VDD851943 VMZ851943 VWV851943 WGR851943 WQN851943 EB917479 NX917479 XT917479 AHP917479 ARL917479 BBH917479 BLD917479 BUZ917479 CEV917479 COR917479 CYN917479 DIJ917479 DSF917479 ECB917479 ELX917479 EVT917479 FFP917479 FPL917479 FZH917479 GJD917479 GSZ917479 HCV917479 HMR917479 HWN917479 IGJ917479 IQF917479 JAB917479 JJX917479 JTT917479 KDP917479 KNL917479 KXH917479 LHD917479 LQZ917479 MAV917479 MKR917479 MUN917479 NEJ917479 NOF917479 NYB917479 OHX917479 ORT917479 PBP917479 PLL917479 PVH917479 QFD917479 QOZ917479 QYV917479 RIR917479 RSN917479 SCJ917479 SMF917479 SWB917479 TFX917479 TPT917479 TZP917479 UJL917479 UTH917479 VDD917479 VMZ917479 VWV917479 WGR917479 WQN917479 EB983015 NX983015 XT983015 AHP983015 ARL983015 BBH983015 BLD983015 BUZ983015 CEV983015 COR983015 CYN983015 DIJ983015 DSF983015 ECB983015 ELX983015 EVT983015 FFP983015 FPL983015 FZH983015 GJD983015 GSZ983015 HCV983015 HMR983015 HWN983015 IGJ983015 IQF983015 JAB983015 JJX983015 JTT983015 KDP983015 KNL983015 KXH983015 LHD983015 LQZ983015 MAV983015 MKR983015 MUN983015 NEJ983015 NOF983015 NYB983015 OHX983015 ORT983015 PBP983015 PLL983015 PVH983015 QFD983015 QOZ983015 QYV983015 RIR983015 RSN983015 SCJ983015 SMF983015 SWB983015 TFX983015 TPT983015 TZP983015 UJL983015 UTH983015 VDD983015 VMZ983015 VWV983015 WGR983015 WQN983015" xr:uid="{40215494-1C94-475F-B39A-B198FAD11FD1}">
      <formula1>"院内CRC,SMO CRC,SMOフルサポート"</formula1>
    </dataValidation>
    <dataValidation type="list" allowBlank="1" showInputMessage="1" showErrorMessage="1" promptTitle="SMO選択" prompt="SMOの会社を選択" sqref="EE65511 OA65511 XW65511 AHS65511 ARO65511 BBK65511 BLG65511 BVC65511 CEY65511 COU65511 CYQ65511 DIM65511 DSI65511 ECE65511 EMA65511 EVW65511 FFS65511 FPO65511 FZK65511 GJG65511 GTC65511 HCY65511 HMU65511 HWQ65511 IGM65511 IQI65511 JAE65511 JKA65511 JTW65511 KDS65511 KNO65511 KXK65511 LHG65511 LRC65511 MAY65511 MKU65511 MUQ65511 NEM65511 NOI65511 NYE65511 OIA65511 ORW65511 PBS65511 PLO65511 PVK65511 QFG65511 QPC65511 QYY65511 RIU65511 RSQ65511 SCM65511 SMI65511 SWE65511 TGA65511 TPW65511 TZS65511 UJO65511 UTK65511 VDG65511 VNC65511 VWY65511 WGU65511 WQQ65511 EE131047 OA131047 XW131047 AHS131047 ARO131047 BBK131047 BLG131047 BVC131047 CEY131047 COU131047 CYQ131047 DIM131047 DSI131047 ECE131047 EMA131047 EVW131047 FFS131047 FPO131047 FZK131047 GJG131047 GTC131047 HCY131047 HMU131047 HWQ131047 IGM131047 IQI131047 JAE131047 JKA131047 JTW131047 KDS131047 KNO131047 KXK131047 LHG131047 LRC131047 MAY131047 MKU131047 MUQ131047 NEM131047 NOI131047 NYE131047 OIA131047 ORW131047 PBS131047 PLO131047 PVK131047 QFG131047 QPC131047 QYY131047 RIU131047 RSQ131047 SCM131047 SMI131047 SWE131047 TGA131047 TPW131047 TZS131047 UJO131047 UTK131047 VDG131047 VNC131047 VWY131047 WGU131047 WQQ131047 EE196583 OA196583 XW196583 AHS196583 ARO196583 BBK196583 BLG196583 BVC196583 CEY196583 COU196583 CYQ196583 DIM196583 DSI196583 ECE196583 EMA196583 EVW196583 FFS196583 FPO196583 FZK196583 GJG196583 GTC196583 HCY196583 HMU196583 HWQ196583 IGM196583 IQI196583 JAE196583 JKA196583 JTW196583 KDS196583 KNO196583 KXK196583 LHG196583 LRC196583 MAY196583 MKU196583 MUQ196583 NEM196583 NOI196583 NYE196583 OIA196583 ORW196583 PBS196583 PLO196583 PVK196583 QFG196583 QPC196583 QYY196583 RIU196583 RSQ196583 SCM196583 SMI196583 SWE196583 TGA196583 TPW196583 TZS196583 UJO196583 UTK196583 VDG196583 VNC196583 VWY196583 WGU196583 WQQ196583 EE262119 OA262119 XW262119 AHS262119 ARO262119 BBK262119 BLG262119 BVC262119 CEY262119 COU262119 CYQ262119 DIM262119 DSI262119 ECE262119 EMA262119 EVW262119 FFS262119 FPO262119 FZK262119 GJG262119 GTC262119 HCY262119 HMU262119 HWQ262119 IGM262119 IQI262119 JAE262119 JKA262119 JTW262119 KDS262119 KNO262119 KXK262119 LHG262119 LRC262119 MAY262119 MKU262119 MUQ262119 NEM262119 NOI262119 NYE262119 OIA262119 ORW262119 PBS262119 PLO262119 PVK262119 QFG262119 QPC262119 QYY262119 RIU262119 RSQ262119 SCM262119 SMI262119 SWE262119 TGA262119 TPW262119 TZS262119 UJO262119 UTK262119 VDG262119 VNC262119 VWY262119 WGU262119 WQQ262119 EE327655 OA327655 XW327655 AHS327655 ARO327655 BBK327655 BLG327655 BVC327655 CEY327655 COU327655 CYQ327655 DIM327655 DSI327655 ECE327655 EMA327655 EVW327655 FFS327655 FPO327655 FZK327655 GJG327655 GTC327655 HCY327655 HMU327655 HWQ327655 IGM327655 IQI327655 JAE327655 JKA327655 JTW327655 KDS327655 KNO327655 KXK327655 LHG327655 LRC327655 MAY327655 MKU327655 MUQ327655 NEM327655 NOI327655 NYE327655 OIA327655 ORW327655 PBS327655 PLO327655 PVK327655 QFG327655 QPC327655 QYY327655 RIU327655 RSQ327655 SCM327655 SMI327655 SWE327655 TGA327655 TPW327655 TZS327655 UJO327655 UTK327655 VDG327655 VNC327655 VWY327655 WGU327655 WQQ327655 EE393191 OA393191 XW393191 AHS393191 ARO393191 BBK393191 BLG393191 BVC393191 CEY393191 COU393191 CYQ393191 DIM393191 DSI393191 ECE393191 EMA393191 EVW393191 FFS393191 FPO393191 FZK393191 GJG393191 GTC393191 HCY393191 HMU393191 HWQ393191 IGM393191 IQI393191 JAE393191 JKA393191 JTW393191 KDS393191 KNO393191 KXK393191 LHG393191 LRC393191 MAY393191 MKU393191 MUQ393191 NEM393191 NOI393191 NYE393191 OIA393191 ORW393191 PBS393191 PLO393191 PVK393191 QFG393191 QPC393191 QYY393191 RIU393191 RSQ393191 SCM393191 SMI393191 SWE393191 TGA393191 TPW393191 TZS393191 UJO393191 UTK393191 VDG393191 VNC393191 VWY393191 WGU393191 WQQ393191 EE458727 OA458727 XW458727 AHS458727 ARO458727 BBK458727 BLG458727 BVC458727 CEY458727 COU458727 CYQ458727 DIM458727 DSI458727 ECE458727 EMA458727 EVW458727 FFS458727 FPO458727 FZK458727 GJG458727 GTC458727 HCY458727 HMU458727 HWQ458727 IGM458727 IQI458727 JAE458727 JKA458727 JTW458727 KDS458727 KNO458727 KXK458727 LHG458727 LRC458727 MAY458727 MKU458727 MUQ458727 NEM458727 NOI458727 NYE458727 OIA458727 ORW458727 PBS458727 PLO458727 PVK458727 QFG458727 QPC458727 QYY458727 RIU458727 RSQ458727 SCM458727 SMI458727 SWE458727 TGA458727 TPW458727 TZS458727 UJO458727 UTK458727 VDG458727 VNC458727 VWY458727 WGU458727 WQQ458727 EE524263 OA524263 XW524263 AHS524263 ARO524263 BBK524263 BLG524263 BVC524263 CEY524263 COU524263 CYQ524263 DIM524263 DSI524263 ECE524263 EMA524263 EVW524263 FFS524263 FPO524263 FZK524263 GJG524263 GTC524263 HCY524263 HMU524263 HWQ524263 IGM524263 IQI524263 JAE524263 JKA524263 JTW524263 KDS524263 KNO524263 KXK524263 LHG524263 LRC524263 MAY524263 MKU524263 MUQ524263 NEM524263 NOI524263 NYE524263 OIA524263 ORW524263 PBS524263 PLO524263 PVK524263 QFG524263 QPC524263 QYY524263 RIU524263 RSQ524263 SCM524263 SMI524263 SWE524263 TGA524263 TPW524263 TZS524263 UJO524263 UTK524263 VDG524263 VNC524263 VWY524263 WGU524263 WQQ524263 EE589799 OA589799 XW589799 AHS589799 ARO589799 BBK589799 BLG589799 BVC589799 CEY589799 COU589799 CYQ589799 DIM589799 DSI589799 ECE589799 EMA589799 EVW589799 FFS589799 FPO589799 FZK589799 GJG589799 GTC589799 HCY589799 HMU589799 HWQ589799 IGM589799 IQI589799 JAE589799 JKA589799 JTW589799 KDS589799 KNO589799 KXK589799 LHG589799 LRC589799 MAY589799 MKU589799 MUQ589799 NEM589799 NOI589799 NYE589799 OIA589799 ORW589799 PBS589799 PLO589799 PVK589799 QFG589799 QPC589799 QYY589799 RIU589799 RSQ589799 SCM589799 SMI589799 SWE589799 TGA589799 TPW589799 TZS589799 UJO589799 UTK589799 VDG589799 VNC589799 VWY589799 WGU589799 WQQ589799 EE655335 OA655335 XW655335 AHS655335 ARO655335 BBK655335 BLG655335 BVC655335 CEY655335 COU655335 CYQ655335 DIM655335 DSI655335 ECE655335 EMA655335 EVW655335 FFS655335 FPO655335 FZK655335 GJG655335 GTC655335 HCY655335 HMU655335 HWQ655335 IGM655335 IQI655335 JAE655335 JKA655335 JTW655335 KDS655335 KNO655335 KXK655335 LHG655335 LRC655335 MAY655335 MKU655335 MUQ655335 NEM655335 NOI655335 NYE655335 OIA655335 ORW655335 PBS655335 PLO655335 PVK655335 QFG655335 QPC655335 QYY655335 RIU655335 RSQ655335 SCM655335 SMI655335 SWE655335 TGA655335 TPW655335 TZS655335 UJO655335 UTK655335 VDG655335 VNC655335 VWY655335 WGU655335 WQQ655335 EE720871 OA720871 XW720871 AHS720871 ARO720871 BBK720871 BLG720871 BVC720871 CEY720871 COU720871 CYQ720871 DIM720871 DSI720871 ECE720871 EMA720871 EVW720871 FFS720871 FPO720871 FZK720871 GJG720871 GTC720871 HCY720871 HMU720871 HWQ720871 IGM720871 IQI720871 JAE720871 JKA720871 JTW720871 KDS720871 KNO720871 KXK720871 LHG720871 LRC720871 MAY720871 MKU720871 MUQ720871 NEM720871 NOI720871 NYE720871 OIA720871 ORW720871 PBS720871 PLO720871 PVK720871 QFG720871 QPC720871 QYY720871 RIU720871 RSQ720871 SCM720871 SMI720871 SWE720871 TGA720871 TPW720871 TZS720871 UJO720871 UTK720871 VDG720871 VNC720871 VWY720871 WGU720871 WQQ720871 EE786407 OA786407 XW786407 AHS786407 ARO786407 BBK786407 BLG786407 BVC786407 CEY786407 COU786407 CYQ786407 DIM786407 DSI786407 ECE786407 EMA786407 EVW786407 FFS786407 FPO786407 FZK786407 GJG786407 GTC786407 HCY786407 HMU786407 HWQ786407 IGM786407 IQI786407 JAE786407 JKA786407 JTW786407 KDS786407 KNO786407 KXK786407 LHG786407 LRC786407 MAY786407 MKU786407 MUQ786407 NEM786407 NOI786407 NYE786407 OIA786407 ORW786407 PBS786407 PLO786407 PVK786407 QFG786407 QPC786407 QYY786407 RIU786407 RSQ786407 SCM786407 SMI786407 SWE786407 TGA786407 TPW786407 TZS786407 UJO786407 UTK786407 VDG786407 VNC786407 VWY786407 WGU786407 WQQ786407 EE851943 OA851943 XW851943 AHS851943 ARO851943 BBK851943 BLG851943 BVC851943 CEY851943 COU851943 CYQ851943 DIM851943 DSI851943 ECE851943 EMA851943 EVW851943 FFS851943 FPO851943 FZK851943 GJG851943 GTC851943 HCY851943 HMU851943 HWQ851943 IGM851943 IQI851943 JAE851943 JKA851943 JTW851943 KDS851943 KNO851943 KXK851943 LHG851943 LRC851943 MAY851943 MKU851943 MUQ851943 NEM851943 NOI851943 NYE851943 OIA851943 ORW851943 PBS851943 PLO851943 PVK851943 QFG851943 QPC851943 QYY851943 RIU851943 RSQ851943 SCM851943 SMI851943 SWE851943 TGA851943 TPW851943 TZS851943 UJO851943 UTK851943 VDG851943 VNC851943 VWY851943 WGU851943 WQQ851943 EE917479 OA917479 XW917479 AHS917479 ARO917479 BBK917479 BLG917479 BVC917479 CEY917479 COU917479 CYQ917479 DIM917479 DSI917479 ECE917479 EMA917479 EVW917479 FFS917479 FPO917479 FZK917479 GJG917479 GTC917479 HCY917479 HMU917479 HWQ917479 IGM917479 IQI917479 JAE917479 JKA917479 JTW917479 KDS917479 KNO917479 KXK917479 LHG917479 LRC917479 MAY917479 MKU917479 MUQ917479 NEM917479 NOI917479 NYE917479 OIA917479 ORW917479 PBS917479 PLO917479 PVK917479 QFG917479 QPC917479 QYY917479 RIU917479 RSQ917479 SCM917479 SMI917479 SWE917479 TGA917479 TPW917479 TZS917479 UJO917479 UTK917479 VDG917479 VNC917479 VWY917479 WGU917479 WQQ917479 EE983015 OA983015 XW983015 AHS983015 ARO983015 BBK983015 BLG983015 BVC983015 CEY983015 COU983015 CYQ983015 DIM983015 DSI983015 ECE983015 EMA983015 EVW983015 FFS983015 FPO983015 FZK983015 GJG983015 GTC983015 HCY983015 HMU983015 HWQ983015 IGM983015 IQI983015 JAE983015 JKA983015 JTW983015 KDS983015 KNO983015 KXK983015 LHG983015 LRC983015 MAY983015 MKU983015 MUQ983015 NEM983015 NOI983015 NYE983015 OIA983015 ORW983015 PBS983015 PLO983015 PVK983015 QFG983015 QPC983015 QYY983015 RIU983015 RSQ983015 SCM983015 SMI983015 SWE983015 TGA983015 TPW983015 TZS983015 UJO983015 UTK983015 VDG983015 VNC983015 VWY983015 WGU983015 WQQ983015" xr:uid="{835F41EC-CDFF-46E5-9A83-0FC5CF286177}">
      <formula1>"株式会社EP綜合,シミックヘルスケア・インスティテュート株式会社"</formula1>
    </dataValidation>
  </dataValidations>
  <pageMargins left="0.39370078740157483" right="0.39370078740157483" top="0.35433070866141736" bottom="0.59055118110236227" header="0.27559055118110237" footer="0.39370078740157483"/>
  <pageSetup paperSize="9" scale="6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B0AEA-CA21-4C24-B1CC-5879E7166962}">
  <sheetPr>
    <tabColor rgb="FFFFCCFF"/>
  </sheetPr>
  <dimension ref="A1:BQ184"/>
  <sheetViews>
    <sheetView tabSelected="1" zoomScaleNormal="100" zoomScaleSheetLayoutView="100" workbookViewId="0">
      <pane ySplit="5" topLeftCell="A6" activePane="bottomLeft" state="frozen"/>
      <selection pane="bottomLeft" activeCell="AR18" sqref="AR18"/>
    </sheetView>
  </sheetViews>
  <sheetFormatPr defaultColWidth="3.125" defaultRowHeight="15" customHeight="1" outlineLevelRow="3" x14ac:dyDescent="0.15"/>
  <cols>
    <col min="1" max="2" width="3.125" style="38" customWidth="1"/>
    <col min="3" max="12" width="3.125" style="35" customWidth="1"/>
    <col min="13" max="13" width="3.125" style="42" customWidth="1"/>
    <col min="14" max="14" width="3.125" style="41" customWidth="1"/>
    <col min="15" max="15" width="3.125" style="42" customWidth="1"/>
    <col min="16" max="29" width="3.125" style="38" customWidth="1"/>
    <col min="30" max="31" width="3.125" style="35" customWidth="1"/>
    <col min="32" max="33" width="3.5" style="38" customWidth="1"/>
    <col min="34" max="51" width="3.125" style="35" customWidth="1"/>
    <col min="52" max="16384" width="3.125" style="35"/>
  </cols>
  <sheetData>
    <row r="1" spans="1:57" ht="15" customHeight="1" x14ac:dyDescent="0.15">
      <c r="A1" s="322" t="s">
        <v>296</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row>
    <row r="2" spans="1:57" ht="15" customHeight="1" x14ac:dyDescent="0.15">
      <c r="A2" s="322"/>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322"/>
      <c r="AC2" s="322"/>
      <c r="AD2" s="322"/>
      <c r="AE2" s="322"/>
    </row>
    <row r="3" spans="1:57" ht="15" customHeight="1" x14ac:dyDescent="0.15">
      <c r="A3" s="341" t="s">
        <v>107</v>
      </c>
      <c r="B3" s="341"/>
      <c r="C3" s="342"/>
      <c r="D3" s="360"/>
      <c r="E3" s="361"/>
      <c r="F3" s="361"/>
      <c r="G3" s="362"/>
      <c r="I3" s="342" t="s">
        <v>113</v>
      </c>
      <c r="J3" s="349"/>
      <c r="K3" s="351"/>
      <c r="L3" s="347" t="str">
        <f>IF('ポイント表(Ver.4.1)'!$C$2="","",'ポイント表(Ver.4.1)'!$C$2)</f>
        <v/>
      </c>
      <c r="M3" s="331"/>
      <c r="N3" s="331"/>
      <c r="O3" s="375"/>
      <c r="P3" s="347" t="s">
        <v>297</v>
      </c>
      <c r="Q3" s="331"/>
      <c r="R3" s="375"/>
      <c r="S3" s="347" t="str">
        <f>IF('ポイント表(Ver.4.1)'!$C$3="","",'ポイント表(Ver.4.1)'!$C$3)</f>
        <v/>
      </c>
      <c r="T3" s="331"/>
      <c r="U3" s="331"/>
      <c r="V3" s="331"/>
      <c r="W3" s="331"/>
      <c r="X3" s="331"/>
      <c r="Y3" s="331"/>
      <c r="Z3" s="331"/>
      <c r="AA3" s="331"/>
      <c r="AB3" s="331"/>
      <c r="AC3" s="340" t="s">
        <v>260</v>
      </c>
      <c r="AD3" s="350"/>
      <c r="AE3" s="350"/>
      <c r="AF3" s="35"/>
      <c r="AG3" s="343" t="s">
        <v>101</v>
      </c>
      <c r="AH3" s="343"/>
      <c r="AI3" s="343"/>
      <c r="AJ3" s="345">
        <v>0.2</v>
      </c>
      <c r="AK3" s="345"/>
      <c r="AL3" s="345"/>
      <c r="AM3" s="344" t="s">
        <v>100</v>
      </c>
      <c r="AN3" s="344"/>
      <c r="AO3" s="344"/>
      <c r="AP3" s="346">
        <v>0.3</v>
      </c>
      <c r="AQ3" s="346"/>
      <c r="AR3" s="346"/>
    </row>
    <row r="4" spans="1:57" ht="15" customHeight="1" x14ac:dyDescent="0.15">
      <c r="I4" s="342" t="s">
        <v>117</v>
      </c>
      <c r="J4" s="349"/>
      <c r="K4" s="351"/>
      <c r="L4" s="363"/>
      <c r="M4" s="364"/>
      <c r="N4" s="364"/>
      <c r="O4" s="365"/>
      <c r="P4" s="348" t="str">
        <f>IFERROR(YEAR(EDATE(L4,-3)),"")</f>
        <v/>
      </c>
      <c r="Q4" s="349"/>
      <c r="R4" s="39" t="s">
        <v>147</v>
      </c>
      <c r="S4" s="347" t="s">
        <v>302</v>
      </c>
      <c r="T4" s="331"/>
      <c r="U4" s="375"/>
      <c r="V4" s="376" t="str">
        <f>IF('ポイント表(Ver.4.1)'!H9="","",'ポイント表(Ver.4.1)'!H9)</f>
        <v/>
      </c>
      <c r="W4" s="376"/>
      <c r="X4" s="376"/>
      <c r="Y4" s="376"/>
      <c r="Z4" s="348" t="str">
        <f>IFERROR(YEAR(EDATE(V4,-3)),"")</f>
        <v/>
      </c>
      <c r="AA4" s="349"/>
      <c r="AB4" s="40" t="s">
        <v>147</v>
      </c>
      <c r="AC4" s="340"/>
      <c r="AD4" s="350"/>
      <c r="AE4" s="350"/>
      <c r="AF4" s="35"/>
      <c r="AG4" s="344" t="s">
        <v>99</v>
      </c>
      <c r="AH4" s="344"/>
      <c r="AI4" s="344"/>
      <c r="AJ4" s="346">
        <v>0.3</v>
      </c>
      <c r="AK4" s="346"/>
      <c r="AL4" s="346"/>
      <c r="AM4" s="344" t="s">
        <v>201</v>
      </c>
      <c r="AN4" s="344"/>
      <c r="AO4" s="344"/>
      <c r="AP4" s="346">
        <v>0.5</v>
      </c>
      <c r="AQ4" s="346"/>
      <c r="AR4" s="346"/>
      <c r="BB4" s="38"/>
      <c r="BC4" s="38"/>
      <c r="BD4" s="38"/>
      <c r="BE4" s="38"/>
    </row>
    <row r="5" spans="1:57" ht="15" customHeight="1" x14ac:dyDescent="0.15">
      <c r="M5" s="35"/>
      <c r="N5" s="35"/>
      <c r="O5" s="35"/>
      <c r="X5" s="35"/>
      <c r="AD5" s="38"/>
      <c r="AE5" s="38"/>
      <c r="BA5" s="38"/>
      <c r="BE5" s="38"/>
    </row>
    <row r="6" spans="1:57" ht="15" customHeight="1" thickBot="1" x14ac:dyDescent="0.2">
      <c r="M6" s="35"/>
      <c r="N6" s="35"/>
      <c r="O6" s="35"/>
      <c r="X6" s="35"/>
      <c r="AD6" s="38"/>
      <c r="AE6" s="38"/>
      <c r="BA6" s="38"/>
      <c r="BE6" s="38"/>
    </row>
    <row r="7" spans="1:57" ht="15" customHeight="1" x14ac:dyDescent="0.15">
      <c r="A7" s="366" t="s">
        <v>298</v>
      </c>
      <c r="B7" s="366"/>
      <c r="C7" s="366"/>
      <c r="D7" s="366"/>
      <c r="E7" s="366"/>
      <c r="F7" s="366"/>
      <c r="G7" s="366"/>
      <c r="H7" s="366"/>
      <c r="I7" s="366"/>
      <c r="J7" s="366"/>
      <c r="L7" s="367">
        <f>K22+K35+K46+K56+K68</f>
        <v>1221792</v>
      </c>
      <c r="M7" s="368"/>
      <c r="N7" s="368"/>
      <c r="O7" s="368"/>
      <c r="P7" s="368"/>
      <c r="Q7" s="368"/>
      <c r="R7" s="369"/>
      <c r="S7" s="63"/>
      <c r="T7" s="63"/>
      <c r="U7" s="63"/>
      <c r="V7" s="63"/>
      <c r="W7" s="63"/>
      <c r="X7" s="63"/>
      <c r="Y7" s="63"/>
      <c r="Z7" s="63"/>
      <c r="AA7" s="63"/>
      <c r="AB7" s="63"/>
      <c r="AC7" s="35"/>
      <c r="AD7" s="37"/>
      <c r="AE7" s="37"/>
      <c r="AF7" s="35"/>
      <c r="AG7" s="35"/>
      <c r="AY7" s="38"/>
      <c r="BC7" s="38"/>
    </row>
    <row r="8" spans="1:57" ht="15" customHeight="1" thickBot="1" x14ac:dyDescent="0.2">
      <c r="A8" s="366"/>
      <c r="B8" s="366"/>
      <c r="C8" s="366"/>
      <c r="D8" s="366"/>
      <c r="E8" s="366"/>
      <c r="F8" s="366"/>
      <c r="G8" s="366"/>
      <c r="H8" s="366"/>
      <c r="I8" s="366"/>
      <c r="J8" s="366"/>
      <c r="K8" s="64"/>
      <c r="L8" s="370"/>
      <c r="M8" s="371"/>
      <c r="N8" s="371"/>
      <c r="O8" s="371"/>
      <c r="P8" s="371"/>
      <c r="Q8" s="371"/>
      <c r="R8" s="372"/>
      <c r="S8" s="53" t="s">
        <v>270</v>
      </c>
      <c r="T8" s="63"/>
      <c r="U8" s="63"/>
      <c r="V8" s="63"/>
      <c r="W8" s="63"/>
      <c r="X8" s="63"/>
      <c r="Y8" s="377">
        <f>IF(ROUNDDOWN(L7/1.1*0.1,0)=S22+W35+W46+W56+W68,ROUNDDOWN(L7/1.1*0.1,0),"error")</f>
        <v>111072</v>
      </c>
      <c r="Z8" s="377"/>
      <c r="AA8" s="377"/>
      <c r="AB8" s="377"/>
      <c r="AC8" s="35" t="s">
        <v>271</v>
      </c>
      <c r="AD8" s="38"/>
      <c r="AE8" s="38"/>
      <c r="AH8" s="38"/>
      <c r="AI8" s="38"/>
      <c r="AJ8" s="38"/>
      <c r="AK8" s="38"/>
      <c r="AL8" s="38"/>
      <c r="AM8" s="38"/>
      <c r="AY8" s="38"/>
      <c r="BC8" s="38"/>
    </row>
    <row r="9" spans="1:57" ht="15" customHeight="1" x14ac:dyDescent="0.15">
      <c r="A9" s="373" t="s">
        <v>269</v>
      </c>
      <c r="B9" s="373"/>
      <c r="C9" s="373"/>
      <c r="D9" s="373"/>
      <c r="E9" s="373"/>
      <c r="F9" s="373"/>
      <c r="G9" s="373"/>
      <c r="H9" s="373"/>
      <c r="I9" s="373"/>
      <c r="J9" s="373"/>
      <c r="K9" s="373"/>
      <c r="L9" s="373"/>
      <c r="M9" s="373"/>
      <c r="N9" s="373"/>
      <c r="O9" s="373"/>
      <c r="P9" s="373"/>
      <c r="Q9" s="373"/>
      <c r="R9" s="373"/>
      <c r="S9" s="373"/>
      <c r="T9" s="373"/>
      <c r="U9" s="373"/>
      <c r="V9" s="373"/>
      <c r="W9" s="373"/>
      <c r="X9" s="373"/>
      <c r="Y9" s="373"/>
      <c r="Z9" s="373"/>
      <c r="AA9" s="373"/>
      <c r="AB9" s="373"/>
      <c r="AC9" s="373"/>
      <c r="AD9" s="373"/>
      <c r="AE9" s="373"/>
      <c r="AF9" s="35"/>
      <c r="AG9" s="35"/>
      <c r="BA9" s="38"/>
      <c r="BE9" s="38"/>
    </row>
    <row r="10" spans="1:57" ht="15" customHeight="1" x14ac:dyDescent="0.15">
      <c r="M10" s="35"/>
      <c r="N10" s="35"/>
      <c r="O10" s="35"/>
      <c r="S10" s="35"/>
      <c r="T10" s="35"/>
      <c r="U10" s="35"/>
      <c r="V10" s="35"/>
      <c r="W10" s="35"/>
      <c r="X10" s="35"/>
      <c r="Y10" s="35"/>
      <c r="Z10" s="35"/>
      <c r="AA10" s="35"/>
      <c r="AB10" s="35"/>
      <c r="AD10" s="38"/>
      <c r="AE10" s="38"/>
    </row>
    <row r="11" spans="1:57" ht="15" customHeight="1" x14ac:dyDescent="0.15">
      <c r="A11" s="35" t="s">
        <v>303</v>
      </c>
      <c r="M11" s="35"/>
      <c r="N11" s="35"/>
      <c r="O11" s="35"/>
      <c r="P11" s="35"/>
      <c r="Q11" s="35"/>
      <c r="R11" s="35"/>
      <c r="S11" s="35"/>
      <c r="T11" s="35"/>
      <c r="U11" s="35"/>
      <c r="V11" s="35"/>
      <c r="W11" s="35"/>
      <c r="X11" s="35"/>
      <c r="Y11" s="35"/>
      <c r="Z11" s="41"/>
      <c r="AA11" s="42"/>
      <c r="AD11" s="38"/>
      <c r="AE11" s="38"/>
      <c r="AF11" s="35"/>
      <c r="AG11" s="35"/>
    </row>
    <row r="12" spans="1:57" ht="15" customHeight="1" x14ac:dyDescent="0.15">
      <c r="A12" s="337" t="s">
        <v>98</v>
      </c>
      <c r="B12" s="338"/>
      <c r="C12" s="338"/>
      <c r="D12" s="338"/>
      <c r="E12" s="338"/>
      <c r="F12" s="338"/>
      <c r="G12" s="338"/>
      <c r="H12" s="338"/>
      <c r="I12" s="338"/>
      <c r="J12" s="338"/>
      <c r="K12" s="337" t="s">
        <v>209</v>
      </c>
      <c r="L12" s="338"/>
      <c r="M12" s="339"/>
      <c r="N12" s="337" t="s">
        <v>208</v>
      </c>
      <c r="O12" s="338"/>
      <c r="P12" s="338"/>
      <c r="Q12" s="338"/>
      <c r="R12" s="338"/>
      <c r="S12" s="338"/>
      <c r="T12" s="338"/>
      <c r="U12" s="338"/>
      <c r="V12" s="338"/>
      <c r="W12" s="338"/>
      <c r="X12" s="338"/>
      <c r="Y12" s="339"/>
      <c r="Z12" s="357" t="s">
        <v>161</v>
      </c>
      <c r="AA12" s="358"/>
      <c r="AB12" s="358"/>
      <c r="AC12" s="358"/>
      <c r="AD12" s="358"/>
      <c r="AE12" s="359"/>
      <c r="AF12" s="35"/>
      <c r="AG12" s="35"/>
    </row>
    <row r="13" spans="1:57" ht="15" customHeight="1" x14ac:dyDescent="0.15">
      <c r="A13" s="340" t="s">
        <v>121</v>
      </c>
      <c r="B13" s="43" t="s">
        <v>130</v>
      </c>
      <c r="C13" s="332" t="s">
        <v>118</v>
      </c>
      <c r="D13" s="332"/>
      <c r="E13" s="332"/>
      <c r="F13" s="332"/>
      <c r="G13" s="332"/>
      <c r="H13" s="332"/>
      <c r="I13" s="332"/>
      <c r="J13" s="333"/>
      <c r="K13" s="334">
        <f>ROUNDDOWN((N13*R13)*110/100,0)</f>
        <v>220000</v>
      </c>
      <c r="L13" s="335"/>
      <c r="M13" s="336"/>
      <c r="N13" s="334">
        <v>200000</v>
      </c>
      <c r="O13" s="335"/>
      <c r="P13" s="335"/>
      <c r="Q13" s="9" t="s">
        <v>96</v>
      </c>
      <c r="R13" s="39">
        <v>1</v>
      </c>
      <c r="S13" s="39" t="s">
        <v>202</v>
      </c>
      <c r="T13" s="331" t="str">
        <f t="shared" ref="T13:W18" si="0">"＋消費税相当額"</f>
        <v>＋消費税相当額</v>
      </c>
      <c r="U13" s="331"/>
      <c r="V13" s="331"/>
      <c r="W13" s="44"/>
      <c r="X13" s="44"/>
      <c r="Y13" s="39"/>
      <c r="Z13" s="10"/>
      <c r="AA13" s="11"/>
      <c r="AB13" s="11"/>
      <c r="AC13" s="11"/>
      <c r="AD13" s="11"/>
      <c r="AE13" s="29"/>
      <c r="AF13" s="35"/>
    </row>
    <row r="14" spans="1:57" ht="15" customHeight="1" x14ac:dyDescent="0.15">
      <c r="A14" s="340"/>
      <c r="B14" s="43" t="s">
        <v>131</v>
      </c>
      <c r="C14" s="332" t="s">
        <v>162</v>
      </c>
      <c r="D14" s="332"/>
      <c r="E14" s="332"/>
      <c r="F14" s="332"/>
      <c r="G14" s="332"/>
      <c r="H14" s="332"/>
      <c r="I14" s="332"/>
      <c r="J14" s="333"/>
      <c r="K14" s="334">
        <f t="shared" ref="K14:K17" si="1">ROUNDDOWN((N14*R14)*110/100,0)</f>
        <v>220000</v>
      </c>
      <c r="L14" s="335"/>
      <c r="M14" s="336"/>
      <c r="N14" s="334">
        <v>200000</v>
      </c>
      <c r="O14" s="335"/>
      <c r="P14" s="335"/>
      <c r="Q14" s="9" t="s">
        <v>96</v>
      </c>
      <c r="R14" s="39">
        <v>1</v>
      </c>
      <c r="S14" s="39" t="s">
        <v>202</v>
      </c>
      <c r="T14" s="331" t="str">
        <f t="shared" si="0"/>
        <v>＋消費税相当額</v>
      </c>
      <c r="U14" s="331"/>
      <c r="V14" s="331"/>
      <c r="W14" s="44"/>
      <c r="X14" s="44"/>
      <c r="Y14" s="39"/>
      <c r="Z14" s="10"/>
      <c r="AA14" s="11"/>
      <c r="AB14" s="11"/>
      <c r="AC14" s="11"/>
      <c r="AD14" s="11"/>
      <c r="AE14" s="29"/>
      <c r="AF14" s="35"/>
    </row>
    <row r="15" spans="1:57" ht="15" customHeight="1" x14ac:dyDescent="0.15">
      <c r="A15" s="340"/>
      <c r="B15" s="43" t="s">
        <v>133</v>
      </c>
      <c r="C15" s="332" t="s">
        <v>163</v>
      </c>
      <c r="D15" s="332"/>
      <c r="E15" s="332"/>
      <c r="F15" s="332"/>
      <c r="G15" s="332"/>
      <c r="H15" s="332"/>
      <c r="I15" s="332"/>
      <c r="J15" s="333"/>
      <c r="K15" s="334">
        <f>ROUNDDOWN((N15*R15)*110/100,0)</f>
        <v>79200</v>
      </c>
      <c r="L15" s="335"/>
      <c r="M15" s="336"/>
      <c r="N15" s="334">
        <f>IF($AD$3="院内CRC",240000,72000)</f>
        <v>72000</v>
      </c>
      <c r="O15" s="335"/>
      <c r="P15" s="335"/>
      <c r="Q15" s="9" t="s">
        <v>96</v>
      </c>
      <c r="R15" s="39">
        <v>1</v>
      </c>
      <c r="S15" s="39" t="s">
        <v>202</v>
      </c>
      <c r="T15" s="331" t="str">
        <f t="shared" si="0"/>
        <v>＋消費税相当額</v>
      </c>
      <c r="U15" s="331"/>
      <c r="V15" s="331"/>
      <c r="W15" s="44"/>
      <c r="X15" s="44"/>
      <c r="Y15" s="39"/>
      <c r="Z15" s="10"/>
      <c r="AA15" s="11"/>
      <c r="AB15" s="11"/>
      <c r="AC15" s="11"/>
      <c r="AD15" s="11"/>
      <c r="AE15" s="29"/>
      <c r="AF15" s="35"/>
    </row>
    <row r="16" spans="1:57" ht="15" customHeight="1" x14ac:dyDescent="0.15">
      <c r="A16" s="340"/>
      <c r="B16" s="43" t="s">
        <v>134</v>
      </c>
      <c r="C16" s="332" t="s">
        <v>164</v>
      </c>
      <c r="D16" s="332"/>
      <c r="E16" s="332"/>
      <c r="F16" s="332"/>
      <c r="G16" s="332"/>
      <c r="H16" s="332"/>
      <c r="I16" s="332"/>
      <c r="J16" s="333"/>
      <c r="K16" s="334">
        <f t="shared" si="1"/>
        <v>132000</v>
      </c>
      <c r="L16" s="335"/>
      <c r="M16" s="336"/>
      <c r="N16" s="334">
        <v>120000</v>
      </c>
      <c r="O16" s="335"/>
      <c r="P16" s="335"/>
      <c r="Q16" s="9" t="s">
        <v>96</v>
      </c>
      <c r="R16" s="39">
        <v>1</v>
      </c>
      <c r="S16" s="39" t="s">
        <v>202</v>
      </c>
      <c r="T16" s="331" t="str">
        <f t="shared" si="0"/>
        <v>＋消費税相当額</v>
      </c>
      <c r="U16" s="331"/>
      <c r="V16" s="331"/>
      <c r="W16" s="44"/>
      <c r="X16" s="44"/>
      <c r="Y16" s="39"/>
      <c r="Z16" s="10"/>
      <c r="AA16" s="11"/>
      <c r="AB16" s="11"/>
      <c r="AC16" s="11"/>
      <c r="AD16" s="11"/>
      <c r="AE16" s="29"/>
      <c r="AF16" s="35"/>
    </row>
    <row r="17" spans="1:32" ht="15" customHeight="1" x14ac:dyDescent="0.15">
      <c r="A17" s="340"/>
      <c r="B17" s="43" t="s">
        <v>135</v>
      </c>
      <c r="C17" s="332" t="s">
        <v>165</v>
      </c>
      <c r="D17" s="332"/>
      <c r="E17" s="332"/>
      <c r="F17" s="332"/>
      <c r="G17" s="332"/>
      <c r="H17" s="332"/>
      <c r="I17" s="332"/>
      <c r="J17" s="333"/>
      <c r="K17" s="334">
        <f t="shared" si="1"/>
        <v>132000</v>
      </c>
      <c r="L17" s="335"/>
      <c r="M17" s="336"/>
      <c r="N17" s="334">
        <f>IF($AD$3&lt;&gt;"SMOフルサポート",120000,60000)</f>
        <v>120000</v>
      </c>
      <c r="O17" s="335"/>
      <c r="P17" s="335"/>
      <c r="Q17" s="9" t="s">
        <v>96</v>
      </c>
      <c r="R17" s="39">
        <v>1</v>
      </c>
      <c r="S17" s="39" t="s">
        <v>202</v>
      </c>
      <c r="T17" s="331" t="str">
        <f t="shared" si="0"/>
        <v>＋消費税相当額</v>
      </c>
      <c r="U17" s="331"/>
      <c r="V17" s="331"/>
      <c r="W17" s="44"/>
      <c r="X17" s="44"/>
      <c r="Y17" s="39"/>
      <c r="Z17" s="10"/>
      <c r="AA17" s="11"/>
      <c r="AB17" s="11"/>
      <c r="AC17" s="11"/>
      <c r="AD17" s="11"/>
      <c r="AE17" s="29"/>
      <c r="AF17" s="35"/>
    </row>
    <row r="18" spans="1:32" ht="15" customHeight="1" x14ac:dyDescent="0.15">
      <c r="A18" s="340"/>
      <c r="B18" s="43" t="s">
        <v>136</v>
      </c>
      <c r="C18" s="332" t="s">
        <v>166</v>
      </c>
      <c r="D18" s="332"/>
      <c r="E18" s="332"/>
      <c r="F18" s="332"/>
      <c r="G18" s="332"/>
      <c r="H18" s="332"/>
      <c r="I18" s="332"/>
      <c r="J18" s="333"/>
      <c r="K18" s="334">
        <f>ROUNDDOWN((N18*R18*U18)*110/100,0)</f>
        <v>0</v>
      </c>
      <c r="L18" s="335"/>
      <c r="M18" s="336"/>
      <c r="N18" s="334">
        <v>50000</v>
      </c>
      <c r="O18" s="335"/>
      <c r="P18" s="335"/>
      <c r="Q18" s="9" t="s">
        <v>96</v>
      </c>
      <c r="R18" s="39">
        <v>1</v>
      </c>
      <c r="S18" s="39" t="s">
        <v>202</v>
      </c>
      <c r="T18" s="38" t="s">
        <v>96</v>
      </c>
      <c r="U18" s="39">
        <f>IF('ポイント表(Ver.4.1)'!C30="",0,'ポイント表(Ver.4.1)'!C30)</f>
        <v>0</v>
      </c>
      <c r="V18" s="45" t="s">
        <v>125</v>
      </c>
      <c r="W18" s="331" t="str">
        <f t="shared" si="0"/>
        <v>＋消費税相当額</v>
      </c>
      <c r="X18" s="331"/>
      <c r="Y18" s="331"/>
      <c r="Z18" s="10"/>
      <c r="AA18" s="11"/>
      <c r="AB18" s="11"/>
      <c r="AC18" s="11"/>
      <c r="AD18" s="11"/>
      <c r="AE18" s="29"/>
      <c r="AF18" s="35"/>
    </row>
    <row r="19" spans="1:32" ht="15" customHeight="1" x14ac:dyDescent="0.15">
      <c r="A19" s="340"/>
      <c r="B19" s="43" t="s">
        <v>148</v>
      </c>
      <c r="C19" s="332" t="s">
        <v>101</v>
      </c>
      <c r="D19" s="332"/>
      <c r="E19" s="332"/>
      <c r="F19" s="332"/>
      <c r="G19" s="332"/>
      <c r="H19" s="332"/>
      <c r="I19" s="332"/>
      <c r="J19" s="333"/>
      <c r="K19" s="334">
        <f>ROUNDDOWN(SUM(K13:M18)*$AJ$3,0)</f>
        <v>156640</v>
      </c>
      <c r="L19" s="335"/>
      <c r="M19" s="336"/>
      <c r="N19" s="12" t="s">
        <v>234</v>
      </c>
      <c r="O19" s="8"/>
      <c r="P19" s="8"/>
      <c r="Q19" s="9"/>
      <c r="R19" s="39"/>
      <c r="S19" s="39"/>
      <c r="T19" s="39"/>
      <c r="U19" s="39"/>
      <c r="V19" s="39"/>
      <c r="W19" s="44"/>
      <c r="X19" s="44"/>
      <c r="Y19" s="39"/>
      <c r="Z19" s="10"/>
      <c r="AA19" s="11"/>
      <c r="AB19" s="11"/>
      <c r="AC19" s="11"/>
      <c r="AD19" s="11"/>
      <c r="AE19" s="29"/>
      <c r="AF19" s="35"/>
    </row>
    <row r="20" spans="1:32" ht="15" customHeight="1" x14ac:dyDescent="0.15">
      <c r="A20" s="340"/>
      <c r="B20" s="46" t="s">
        <v>119</v>
      </c>
      <c r="C20" s="44"/>
      <c r="D20" s="44"/>
      <c r="E20" s="44"/>
      <c r="F20" s="13"/>
      <c r="G20" s="13"/>
      <c r="H20" s="13"/>
      <c r="I20" s="13"/>
      <c r="J20" s="44"/>
      <c r="K20" s="334">
        <f>SUM(K13:M19)</f>
        <v>939840</v>
      </c>
      <c r="L20" s="335"/>
      <c r="M20" s="336"/>
      <c r="N20" s="12" t="s">
        <v>149</v>
      </c>
      <c r="O20" s="14"/>
      <c r="P20" s="8"/>
      <c r="Q20" s="9"/>
      <c r="R20" s="39"/>
      <c r="S20" s="39"/>
      <c r="T20" s="39"/>
      <c r="U20" s="39"/>
      <c r="V20" s="39"/>
      <c r="W20" s="44"/>
      <c r="X20" s="44"/>
      <c r="Y20" s="39"/>
      <c r="Z20" s="10"/>
      <c r="AA20" s="11"/>
      <c r="AB20" s="11"/>
      <c r="AC20" s="11"/>
      <c r="AD20" s="11"/>
      <c r="AE20" s="29"/>
      <c r="AF20" s="35"/>
    </row>
    <row r="21" spans="1:32" ht="15" customHeight="1" x14ac:dyDescent="0.15">
      <c r="A21" s="46" t="s">
        <v>120</v>
      </c>
      <c r="B21" s="44"/>
      <c r="C21" s="44"/>
      <c r="D21" s="44"/>
      <c r="E21" s="44"/>
      <c r="F21" s="13"/>
      <c r="G21" s="13"/>
      <c r="H21" s="13"/>
      <c r="I21" s="13"/>
      <c r="J21" s="44"/>
      <c r="K21" s="334">
        <f>ROUNDDOWN(K20*$AJ$4,0)</f>
        <v>281952</v>
      </c>
      <c r="L21" s="335"/>
      <c r="M21" s="336"/>
      <c r="N21" s="12" t="s">
        <v>233</v>
      </c>
      <c r="O21" s="14"/>
      <c r="P21" s="8"/>
      <c r="Q21" s="9"/>
      <c r="R21" s="39"/>
      <c r="S21" s="39"/>
      <c r="T21" s="39"/>
      <c r="U21" s="39"/>
      <c r="V21" s="39"/>
      <c r="W21" s="44"/>
      <c r="X21" s="44"/>
      <c r="Y21" s="39"/>
      <c r="Z21" s="10"/>
      <c r="AA21" s="11"/>
      <c r="AB21" s="11"/>
      <c r="AC21" s="11"/>
      <c r="AD21" s="11"/>
      <c r="AE21" s="29"/>
      <c r="AF21" s="35"/>
    </row>
    <row r="22" spans="1:32" ht="15" customHeight="1" x14ac:dyDescent="0.15">
      <c r="A22" s="46" t="s">
        <v>232</v>
      </c>
      <c r="B22" s="44"/>
      <c r="C22" s="44"/>
      <c r="D22" s="44"/>
      <c r="E22" s="44"/>
      <c r="F22" s="44"/>
      <c r="G22" s="44"/>
      <c r="H22" s="44"/>
      <c r="I22" s="44"/>
      <c r="J22" s="44"/>
      <c r="K22" s="334">
        <f>SUM(K20:M21)</f>
        <v>1221792</v>
      </c>
      <c r="L22" s="335"/>
      <c r="M22" s="336"/>
      <c r="N22" s="46" t="s">
        <v>210</v>
      </c>
      <c r="O22" s="14"/>
      <c r="P22" s="8"/>
      <c r="Q22" s="9"/>
      <c r="R22" s="39"/>
      <c r="S22" s="335">
        <f>ROUNDDOWN(K22/1.1*0.1,0)</f>
        <v>111072</v>
      </c>
      <c r="T22" s="335"/>
      <c r="U22" s="335"/>
      <c r="V22" s="39"/>
      <c r="W22" s="44"/>
      <c r="X22" s="44"/>
      <c r="Y22" s="39"/>
      <c r="Z22" s="10"/>
      <c r="AA22" s="11"/>
      <c r="AB22" s="11"/>
      <c r="AC22" s="11"/>
      <c r="AD22" s="11"/>
      <c r="AE22" s="29"/>
      <c r="AF22" s="35"/>
    </row>
    <row r="23" spans="1:32" ht="15" customHeight="1" outlineLevel="1" x14ac:dyDescent="0.15">
      <c r="A23" s="47"/>
      <c r="B23" s="47"/>
      <c r="M23" s="35"/>
      <c r="N23" s="15"/>
      <c r="O23" s="16"/>
      <c r="P23" s="15"/>
      <c r="Z23" s="35"/>
      <c r="AA23" s="35"/>
      <c r="AB23" s="35"/>
      <c r="AC23" s="35"/>
      <c r="AF23" s="35"/>
    </row>
    <row r="24" spans="1:32" ht="15" customHeight="1" outlineLevel="1" x14ac:dyDescent="0.15">
      <c r="A24" s="35" t="s">
        <v>304</v>
      </c>
      <c r="B24" s="47"/>
      <c r="M24" s="35"/>
      <c r="N24" s="35"/>
      <c r="O24" s="35"/>
      <c r="P24" s="35"/>
      <c r="Q24" s="35"/>
      <c r="R24" s="35"/>
      <c r="S24" s="35"/>
      <c r="T24" s="35"/>
      <c r="U24" s="35"/>
      <c r="V24" s="35"/>
      <c r="W24" s="35"/>
      <c r="X24" s="35"/>
      <c r="Z24" s="35"/>
      <c r="AA24" s="35"/>
      <c r="AB24" s="35"/>
      <c r="AC24" s="35"/>
      <c r="AF24" s="35"/>
    </row>
    <row r="25" spans="1:32" ht="15" customHeight="1" outlineLevel="1" x14ac:dyDescent="0.15">
      <c r="A25" s="337" t="s">
        <v>98</v>
      </c>
      <c r="B25" s="338"/>
      <c r="C25" s="338"/>
      <c r="D25" s="338"/>
      <c r="E25" s="338"/>
      <c r="F25" s="338"/>
      <c r="G25" s="338"/>
      <c r="H25" s="338"/>
      <c r="I25" s="338"/>
      <c r="J25" s="338"/>
      <c r="K25" s="337" t="s">
        <v>209</v>
      </c>
      <c r="L25" s="338"/>
      <c r="M25" s="339"/>
      <c r="N25" s="337" t="s">
        <v>208</v>
      </c>
      <c r="O25" s="338"/>
      <c r="P25" s="338"/>
      <c r="Q25" s="338"/>
      <c r="R25" s="338"/>
      <c r="S25" s="338"/>
      <c r="T25" s="338"/>
      <c r="U25" s="338"/>
      <c r="V25" s="338"/>
      <c r="W25" s="338"/>
      <c r="X25" s="338"/>
      <c r="Y25" s="339"/>
      <c r="Z25" s="357" t="s">
        <v>161</v>
      </c>
      <c r="AA25" s="358"/>
      <c r="AB25" s="358"/>
      <c r="AC25" s="358"/>
      <c r="AD25" s="358"/>
      <c r="AE25" s="359"/>
      <c r="AF25" s="35"/>
    </row>
    <row r="26" spans="1:32" ht="15" customHeight="1" outlineLevel="1" x14ac:dyDescent="0.15">
      <c r="A26" s="340" t="s">
        <v>121</v>
      </c>
      <c r="B26" s="43" t="s">
        <v>130</v>
      </c>
      <c r="C26" s="332" t="s">
        <v>118</v>
      </c>
      <c r="D26" s="332"/>
      <c r="E26" s="332"/>
      <c r="F26" s="332"/>
      <c r="G26" s="332"/>
      <c r="H26" s="332"/>
      <c r="I26" s="332"/>
      <c r="J26" s="333"/>
      <c r="K26" s="334">
        <f t="shared" ref="K26:K29" si="2">ROUNDDOWN((N26*R26)*110/100,0)</f>
        <v>110000</v>
      </c>
      <c r="L26" s="335"/>
      <c r="M26" s="336"/>
      <c r="N26" s="334">
        <v>100000</v>
      </c>
      <c r="O26" s="335"/>
      <c r="P26" s="335"/>
      <c r="Q26" s="9" t="s">
        <v>207</v>
      </c>
      <c r="R26" s="39">
        <v>1</v>
      </c>
      <c r="S26" s="36" t="s">
        <v>97</v>
      </c>
      <c r="T26" s="331" t="str">
        <f t="shared" ref="T26:T30" si="3">"＋消費税相当額"</f>
        <v>＋消費税相当額</v>
      </c>
      <c r="U26" s="331"/>
      <c r="V26" s="331"/>
      <c r="W26" s="44"/>
      <c r="X26" s="11"/>
      <c r="Y26" s="39"/>
      <c r="Z26" s="10"/>
      <c r="AA26" s="11"/>
      <c r="AB26" s="11"/>
      <c r="AC26" s="11"/>
      <c r="AD26" s="11"/>
      <c r="AE26" s="29"/>
      <c r="AF26" s="35"/>
    </row>
    <row r="27" spans="1:32" ht="15" customHeight="1" outlineLevel="1" x14ac:dyDescent="0.15">
      <c r="A27" s="340"/>
      <c r="B27" s="43" t="s">
        <v>137</v>
      </c>
      <c r="C27" s="332" t="s">
        <v>167</v>
      </c>
      <c r="D27" s="332"/>
      <c r="E27" s="332"/>
      <c r="F27" s="332"/>
      <c r="G27" s="332"/>
      <c r="H27" s="332"/>
      <c r="I27" s="332"/>
      <c r="J27" s="333"/>
      <c r="K27" s="334">
        <f t="shared" si="2"/>
        <v>132000</v>
      </c>
      <c r="L27" s="335"/>
      <c r="M27" s="336"/>
      <c r="N27" s="334">
        <v>120000</v>
      </c>
      <c r="O27" s="335"/>
      <c r="P27" s="335"/>
      <c r="Q27" s="9" t="s">
        <v>207</v>
      </c>
      <c r="R27" s="39">
        <v>1</v>
      </c>
      <c r="S27" s="36" t="s">
        <v>97</v>
      </c>
      <c r="T27" s="331" t="str">
        <f t="shared" si="3"/>
        <v>＋消費税相当額</v>
      </c>
      <c r="U27" s="331"/>
      <c r="V27" s="331"/>
      <c r="W27" s="44"/>
      <c r="X27" s="11"/>
      <c r="Y27" s="39"/>
      <c r="Z27" s="10"/>
      <c r="AA27" s="11"/>
      <c r="AB27" s="11"/>
      <c r="AC27" s="11"/>
      <c r="AD27" s="11"/>
      <c r="AE27" s="29"/>
      <c r="AF27" s="35"/>
    </row>
    <row r="28" spans="1:32" ht="15" customHeight="1" outlineLevel="1" x14ac:dyDescent="0.15">
      <c r="A28" s="340"/>
      <c r="B28" s="43" t="s">
        <v>133</v>
      </c>
      <c r="C28" s="332" t="s">
        <v>168</v>
      </c>
      <c r="D28" s="332"/>
      <c r="E28" s="332"/>
      <c r="F28" s="332"/>
      <c r="G28" s="332"/>
      <c r="H28" s="332"/>
      <c r="I28" s="332"/>
      <c r="J28" s="333"/>
      <c r="K28" s="334">
        <f t="shared" si="2"/>
        <v>79200</v>
      </c>
      <c r="L28" s="335"/>
      <c r="M28" s="336"/>
      <c r="N28" s="334">
        <f>IF($AD$3="院内CRC",240000,72000)</f>
        <v>72000</v>
      </c>
      <c r="O28" s="335"/>
      <c r="P28" s="335"/>
      <c r="Q28" s="9" t="s">
        <v>207</v>
      </c>
      <c r="R28" s="39">
        <v>1</v>
      </c>
      <c r="S28" s="36" t="s">
        <v>97</v>
      </c>
      <c r="T28" s="331" t="str">
        <f t="shared" si="3"/>
        <v>＋消費税相当額</v>
      </c>
      <c r="U28" s="331"/>
      <c r="V28" s="331"/>
      <c r="W28" s="44"/>
      <c r="X28" s="11"/>
      <c r="Y28" s="39"/>
      <c r="Z28" s="10"/>
      <c r="AA28" s="11"/>
      <c r="AB28" s="11"/>
      <c r="AC28" s="11"/>
      <c r="AD28" s="11"/>
      <c r="AE28" s="29"/>
      <c r="AF28" s="35"/>
    </row>
    <row r="29" spans="1:32" ht="15" customHeight="1" outlineLevel="1" x14ac:dyDescent="0.15">
      <c r="A29" s="340"/>
      <c r="B29" s="43" t="s">
        <v>134</v>
      </c>
      <c r="C29" s="332" t="s">
        <v>169</v>
      </c>
      <c r="D29" s="332"/>
      <c r="E29" s="332"/>
      <c r="F29" s="332"/>
      <c r="G29" s="332"/>
      <c r="H29" s="332"/>
      <c r="I29" s="332"/>
      <c r="J29" s="333"/>
      <c r="K29" s="334">
        <f t="shared" si="2"/>
        <v>132000</v>
      </c>
      <c r="L29" s="335"/>
      <c r="M29" s="336"/>
      <c r="N29" s="334">
        <v>120000</v>
      </c>
      <c r="O29" s="335"/>
      <c r="P29" s="335"/>
      <c r="Q29" s="9" t="s">
        <v>207</v>
      </c>
      <c r="R29" s="39">
        <v>1</v>
      </c>
      <c r="S29" s="36" t="s">
        <v>97</v>
      </c>
      <c r="T29" s="331" t="str">
        <f t="shared" si="3"/>
        <v>＋消費税相当額</v>
      </c>
      <c r="U29" s="331"/>
      <c r="V29" s="331"/>
      <c r="W29" s="44"/>
      <c r="X29" s="11"/>
      <c r="Y29" s="39"/>
      <c r="Z29" s="10"/>
      <c r="AA29" s="11"/>
      <c r="AB29" s="11"/>
      <c r="AC29" s="11"/>
      <c r="AD29" s="11"/>
      <c r="AE29" s="29"/>
      <c r="AF29" s="35"/>
    </row>
    <row r="30" spans="1:32" ht="15" customHeight="1" outlineLevel="1" x14ac:dyDescent="0.15">
      <c r="A30" s="340"/>
      <c r="B30" s="43" t="s">
        <v>135</v>
      </c>
      <c r="C30" s="332" t="s">
        <v>170</v>
      </c>
      <c r="D30" s="332"/>
      <c r="E30" s="332"/>
      <c r="F30" s="332"/>
      <c r="G30" s="332"/>
      <c r="H30" s="332"/>
      <c r="I30" s="332"/>
      <c r="J30" s="333"/>
      <c r="K30" s="334">
        <f>ROUNDDOWN((N30*R30)*110/100,0)</f>
        <v>132000</v>
      </c>
      <c r="L30" s="335"/>
      <c r="M30" s="336"/>
      <c r="N30" s="334">
        <f>IF($AD$3&lt;&gt;"SMOフルサポート",120000,60000)</f>
        <v>120000</v>
      </c>
      <c r="O30" s="335"/>
      <c r="P30" s="335"/>
      <c r="Q30" s="9" t="s">
        <v>207</v>
      </c>
      <c r="R30" s="39">
        <v>1</v>
      </c>
      <c r="S30" s="36" t="s">
        <v>97</v>
      </c>
      <c r="T30" s="331" t="str">
        <f t="shared" si="3"/>
        <v>＋消費税相当額</v>
      </c>
      <c r="U30" s="331"/>
      <c r="V30" s="331"/>
      <c r="W30" s="44"/>
      <c r="X30" s="11"/>
      <c r="Y30" s="39"/>
      <c r="Z30" s="10"/>
      <c r="AA30" s="11"/>
      <c r="AB30" s="11"/>
      <c r="AC30" s="11"/>
      <c r="AD30" s="11"/>
      <c r="AE30" s="29"/>
      <c r="AF30" s="35"/>
    </row>
    <row r="31" spans="1:32" ht="15" customHeight="1" outlineLevel="1" x14ac:dyDescent="0.15">
      <c r="A31" s="340"/>
      <c r="B31" s="43" t="s">
        <v>136</v>
      </c>
      <c r="C31" s="332" t="s">
        <v>101</v>
      </c>
      <c r="D31" s="332"/>
      <c r="E31" s="332"/>
      <c r="F31" s="332"/>
      <c r="G31" s="332"/>
      <c r="H31" s="332"/>
      <c r="I31" s="332"/>
      <c r="J31" s="333"/>
      <c r="K31" s="334">
        <f>ROUNDDOWN(SUM(K26:M30)*$AJ$3,0)</f>
        <v>117040</v>
      </c>
      <c r="L31" s="335"/>
      <c r="M31" s="336"/>
      <c r="N31" s="12" t="s">
        <v>234</v>
      </c>
      <c r="O31" s="8"/>
      <c r="P31" s="8"/>
      <c r="Q31" s="9"/>
      <c r="R31" s="39"/>
      <c r="S31" s="36"/>
      <c r="T31" s="39"/>
      <c r="U31" s="39"/>
      <c r="V31" s="39"/>
      <c r="W31" s="44"/>
      <c r="X31" s="11"/>
      <c r="Y31" s="39"/>
      <c r="Z31" s="10"/>
      <c r="AA31" s="11"/>
      <c r="AB31" s="11"/>
      <c r="AC31" s="11"/>
      <c r="AD31" s="11"/>
      <c r="AE31" s="29"/>
      <c r="AF31" s="35"/>
    </row>
    <row r="32" spans="1:32" ht="15" customHeight="1" outlineLevel="1" x14ac:dyDescent="0.15">
      <c r="A32" s="340"/>
      <c r="B32" s="46" t="s">
        <v>119</v>
      </c>
      <c r="C32" s="44"/>
      <c r="D32" s="44"/>
      <c r="E32" s="44"/>
      <c r="F32" s="11"/>
      <c r="G32" s="44"/>
      <c r="H32" s="44"/>
      <c r="I32" s="44"/>
      <c r="J32" s="44"/>
      <c r="K32" s="334">
        <f>SUM(K26:M31)</f>
        <v>702240</v>
      </c>
      <c r="L32" s="335"/>
      <c r="M32" s="336"/>
      <c r="N32" s="12" t="s">
        <v>149</v>
      </c>
      <c r="O32" s="8"/>
      <c r="P32" s="8"/>
      <c r="Q32" s="9"/>
      <c r="R32" s="39"/>
      <c r="S32" s="39"/>
      <c r="T32" s="39"/>
      <c r="U32" s="39"/>
      <c r="V32" s="39"/>
      <c r="W32" s="44"/>
      <c r="X32" s="44"/>
      <c r="Y32" s="39"/>
      <c r="Z32" s="10"/>
      <c r="AA32" s="11"/>
      <c r="AB32" s="11"/>
      <c r="AC32" s="11"/>
      <c r="AD32" s="11"/>
      <c r="AE32" s="29"/>
      <c r="AF32" s="35"/>
    </row>
    <row r="33" spans="1:58" ht="15" customHeight="1" outlineLevel="1" x14ac:dyDescent="0.15">
      <c r="A33" s="48" t="s">
        <v>120</v>
      </c>
      <c r="B33" s="46"/>
      <c r="C33" s="44"/>
      <c r="D33" s="44"/>
      <c r="E33" s="44"/>
      <c r="F33" s="11"/>
      <c r="G33" s="44"/>
      <c r="H33" s="44"/>
      <c r="I33" s="44"/>
      <c r="J33" s="44"/>
      <c r="K33" s="334">
        <f>ROUNDDOWN(K32*$AJ$4,0)</f>
        <v>210672</v>
      </c>
      <c r="L33" s="335"/>
      <c r="M33" s="336"/>
      <c r="N33" s="12" t="s">
        <v>233</v>
      </c>
      <c r="O33" s="14"/>
      <c r="P33" s="8"/>
      <c r="Q33" s="9"/>
      <c r="R33" s="39"/>
      <c r="S33" s="39"/>
      <c r="T33" s="39"/>
      <c r="U33" s="39"/>
      <c r="V33" s="39"/>
      <c r="W33" s="44"/>
      <c r="X33" s="44"/>
      <c r="Y33" s="39"/>
      <c r="Z33" s="10"/>
      <c r="AA33" s="11"/>
      <c r="AB33" s="11"/>
      <c r="AC33" s="11"/>
      <c r="AD33" s="11"/>
      <c r="AE33" s="29"/>
      <c r="AF33" s="35"/>
      <c r="AG33" s="35"/>
    </row>
    <row r="34" spans="1:58" ht="15" customHeight="1" outlineLevel="1" x14ac:dyDescent="0.15">
      <c r="A34" s="48" t="s">
        <v>122</v>
      </c>
      <c r="B34" s="46"/>
      <c r="C34" s="44"/>
      <c r="D34" s="44"/>
      <c r="E34" s="44"/>
      <c r="F34" s="44"/>
      <c r="G34" s="44"/>
      <c r="H34" s="44"/>
      <c r="I34" s="44"/>
      <c r="J34" s="44"/>
      <c r="K34" s="334">
        <f>SUM(K32:M33)</f>
        <v>912912</v>
      </c>
      <c r="L34" s="335"/>
      <c r="M34" s="336"/>
      <c r="N34" s="46" t="s">
        <v>210</v>
      </c>
      <c r="O34" s="14"/>
      <c r="P34" s="8"/>
      <c r="Q34" s="9"/>
      <c r="R34" s="39"/>
      <c r="S34" s="335">
        <f>ROUNDDOWN(K34/1.1*0.1,0)</f>
        <v>82992</v>
      </c>
      <c r="T34" s="335"/>
      <c r="U34" s="335"/>
      <c r="V34" s="39"/>
      <c r="W34" s="44"/>
      <c r="X34" s="44"/>
      <c r="Y34" s="39"/>
      <c r="Z34" s="10"/>
      <c r="AA34" s="11"/>
      <c r="AB34" s="11"/>
      <c r="AC34" s="11"/>
      <c r="AD34" s="11"/>
      <c r="AE34" s="30"/>
      <c r="AF34" s="35"/>
      <c r="AG34" s="35"/>
    </row>
    <row r="35" spans="1:58" ht="15" customHeight="1" outlineLevel="1" x14ac:dyDescent="0.15">
      <c r="A35" s="48" t="s">
        <v>232</v>
      </c>
      <c r="B35" s="46"/>
      <c r="C35" s="49"/>
      <c r="D35" s="39"/>
      <c r="E35" s="44"/>
      <c r="F35" s="44"/>
      <c r="G35" s="44"/>
      <c r="H35" s="44"/>
      <c r="I35" s="44"/>
      <c r="J35" s="44"/>
      <c r="K35" s="334">
        <f>K34*N35</f>
        <v>0</v>
      </c>
      <c r="L35" s="335"/>
      <c r="M35" s="336"/>
      <c r="N35" s="39">
        <f>IFERROR(Z4-P4,0)</f>
        <v>0</v>
      </c>
      <c r="O35" s="44" t="s">
        <v>235</v>
      </c>
      <c r="P35" s="50"/>
      <c r="Q35" s="44"/>
      <c r="R35" s="44" t="s">
        <v>210</v>
      </c>
      <c r="S35" s="44"/>
      <c r="T35" s="44"/>
      <c r="U35" s="9"/>
      <c r="V35" s="50"/>
      <c r="W35" s="335">
        <f>ROUNDDOWN(K35/1.1*0.1,0)</f>
        <v>0</v>
      </c>
      <c r="X35" s="335"/>
      <c r="Y35" s="335"/>
      <c r="Z35" s="10"/>
      <c r="AA35" s="11"/>
      <c r="AB35" s="11"/>
      <c r="AC35" s="11"/>
      <c r="AD35" s="11"/>
      <c r="AE35" s="30"/>
      <c r="AF35" s="35"/>
      <c r="AG35" s="35"/>
    </row>
    <row r="36" spans="1:58" ht="15" customHeight="1" x14ac:dyDescent="0.15">
      <c r="A36" s="35"/>
      <c r="B36" s="47"/>
      <c r="M36" s="15"/>
      <c r="N36" s="35"/>
      <c r="O36" s="35"/>
      <c r="P36" s="35"/>
      <c r="Q36" s="35"/>
      <c r="R36" s="35"/>
      <c r="S36" s="35"/>
      <c r="T36" s="35"/>
      <c r="U36" s="35"/>
      <c r="V36" s="35"/>
      <c r="W36" s="35"/>
      <c r="X36" s="35"/>
      <c r="Y36" s="35"/>
      <c r="Z36" s="17"/>
      <c r="AA36" s="17"/>
      <c r="AB36" s="17"/>
      <c r="AC36" s="17"/>
      <c r="AD36" s="17"/>
      <c r="AE36" s="18"/>
      <c r="AF36" s="35"/>
      <c r="AG36" s="35"/>
    </row>
    <row r="37" spans="1:58" ht="15" customHeight="1" x14ac:dyDescent="0.15">
      <c r="A37" s="35" t="s">
        <v>197</v>
      </c>
      <c r="B37" s="47"/>
      <c r="M37" s="15"/>
      <c r="N37" s="16"/>
      <c r="O37" s="15"/>
      <c r="P37" s="45"/>
      <c r="S37" s="45"/>
      <c r="V37" s="45"/>
      <c r="W37" s="45"/>
      <c r="X37" s="35"/>
      <c r="Y37" s="35"/>
      <c r="Z37" s="35"/>
      <c r="AA37" s="35"/>
      <c r="AB37" s="35"/>
      <c r="AC37" s="35"/>
      <c r="AF37" s="35"/>
      <c r="AG37" s="35"/>
      <c r="BF37" s="35" t="s">
        <v>272</v>
      </c>
    </row>
    <row r="38" spans="1:58" ht="15" customHeight="1" outlineLevel="1" x14ac:dyDescent="0.15">
      <c r="A38" s="35" t="s">
        <v>194</v>
      </c>
      <c r="B38" s="47"/>
      <c r="M38" s="15"/>
      <c r="N38" s="16"/>
      <c r="O38" s="15"/>
      <c r="P38" s="45"/>
      <c r="S38" s="45"/>
      <c r="V38" s="45"/>
      <c r="W38" s="45"/>
      <c r="X38" s="35"/>
      <c r="Y38" s="35"/>
      <c r="Z38" s="35"/>
      <c r="AA38" s="35"/>
      <c r="AB38" s="35"/>
      <c r="AC38" s="35"/>
      <c r="AF38" s="35"/>
      <c r="AG38" s="35"/>
    </row>
    <row r="39" spans="1:58" ht="15" customHeight="1" outlineLevel="1" x14ac:dyDescent="0.15">
      <c r="A39" s="337" t="s">
        <v>98</v>
      </c>
      <c r="B39" s="338"/>
      <c r="C39" s="338"/>
      <c r="D39" s="338"/>
      <c r="E39" s="338"/>
      <c r="F39" s="338"/>
      <c r="G39" s="338"/>
      <c r="H39" s="338"/>
      <c r="I39" s="338"/>
      <c r="J39" s="338"/>
      <c r="K39" s="337" t="s">
        <v>209</v>
      </c>
      <c r="L39" s="338"/>
      <c r="M39" s="339"/>
      <c r="N39" s="337" t="s">
        <v>208</v>
      </c>
      <c r="O39" s="338"/>
      <c r="P39" s="338"/>
      <c r="Q39" s="338"/>
      <c r="R39" s="338"/>
      <c r="S39" s="338"/>
      <c r="T39" s="338"/>
      <c r="U39" s="338"/>
      <c r="V39" s="338"/>
      <c r="W39" s="338"/>
      <c r="X39" s="338"/>
      <c r="Y39" s="338"/>
      <c r="Z39" s="357" t="s">
        <v>161</v>
      </c>
      <c r="AA39" s="358"/>
      <c r="AB39" s="358"/>
      <c r="AC39" s="358"/>
      <c r="AD39" s="358"/>
      <c r="AE39" s="359"/>
      <c r="AF39" s="35"/>
      <c r="AG39" s="35"/>
    </row>
    <row r="40" spans="1:58" ht="15" customHeight="1" outlineLevel="1" x14ac:dyDescent="0.15">
      <c r="A40" s="340" t="s">
        <v>121</v>
      </c>
      <c r="B40" s="43" t="s">
        <v>130</v>
      </c>
      <c r="C40" s="332" t="s">
        <v>171</v>
      </c>
      <c r="D40" s="332"/>
      <c r="E40" s="332"/>
      <c r="F40" s="332"/>
      <c r="G40" s="332"/>
      <c r="H40" s="332"/>
      <c r="I40" s="332"/>
      <c r="J40" s="333"/>
      <c r="K40" s="334">
        <f>ROUNDDOWN((N40*R40*U40)*110/100,0)</f>
        <v>11000</v>
      </c>
      <c r="L40" s="335"/>
      <c r="M40" s="336"/>
      <c r="N40" s="329">
        <v>10000</v>
      </c>
      <c r="O40" s="330"/>
      <c r="P40" s="330"/>
      <c r="Q40" s="9" t="s">
        <v>207</v>
      </c>
      <c r="R40" s="44">
        <v>1</v>
      </c>
      <c r="S40" s="36" t="s">
        <v>157</v>
      </c>
      <c r="T40" s="9" t="s">
        <v>207</v>
      </c>
      <c r="U40" s="44">
        <v>1</v>
      </c>
      <c r="V40" s="36" t="s">
        <v>151</v>
      </c>
      <c r="W40" s="331" t="str">
        <f t="shared" ref="W40:W41" si="4">"＋消費税相当額"</f>
        <v>＋消費税相当額</v>
      </c>
      <c r="X40" s="331"/>
      <c r="Y40" s="331"/>
      <c r="Z40" s="10"/>
      <c r="AA40" s="44"/>
      <c r="AB40" s="44"/>
      <c r="AC40" s="44"/>
      <c r="AD40" s="44"/>
      <c r="AE40" s="51"/>
      <c r="AF40" s="35"/>
      <c r="AG40" s="35"/>
    </row>
    <row r="41" spans="1:58" ht="15" customHeight="1" outlineLevel="1" x14ac:dyDescent="0.15">
      <c r="A41" s="340"/>
      <c r="B41" s="43" t="s">
        <v>131</v>
      </c>
      <c r="C41" s="332" t="s">
        <v>172</v>
      </c>
      <c r="D41" s="332"/>
      <c r="E41" s="332"/>
      <c r="F41" s="332"/>
      <c r="G41" s="332"/>
      <c r="H41" s="332"/>
      <c r="I41" s="332"/>
      <c r="J41" s="333"/>
      <c r="K41" s="334">
        <f t="shared" ref="K41" si="5">ROUNDDOWN((N41*R41*U41)*110/100,0)</f>
        <v>5500</v>
      </c>
      <c r="L41" s="335"/>
      <c r="M41" s="336"/>
      <c r="N41" s="334">
        <f>IF($AD$3&lt;&gt;"院内CRC",5000,10000)</f>
        <v>5000</v>
      </c>
      <c r="O41" s="335"/>
      <c r="P41" s="335"/>
      <c r="Q41" s="9" t="s">
        <v>207</v>
      </c>
      <c r="R41" s="44">
        <v>1</v>
      </c>
      <c r="S41" s="36" t="s">
        <v>157</v>
      </c>
      <c r="T41" s="9" t="s">
        <v>207</v>
      </c>
      <c r="U41" s="44">
        <v>1</v>
      </c>
      <c r="V41" s="36" t="s">
        <v>90</v>
      </c>
      <c r="W41" s="331" t="str">
        <f t="shared" si="4"/>
        <v>＋消費税相当額</v>
      </c>
      <c r="X41" s="331"/>
      <c r="Y41" s="331"/>
      <c r="Z41" s="10"/>
      <c r="AA41" s="44"/>
      <c r="AB41" s="44"/>
      <c r="AC41" s="44"/>
      <c r="AD41" s="44"/>
      <c r="AE41" s="51"/>
      <c r="AF41" s="35"/>
      <c r="AG41" s="35"/>
    </row>
    <row r="42" spans="1:58" ht="15" customHeight="1" outlineLevel="1" x14ac:dyDescent="0.15">
      <c r="A42" s="340"/>
      <c r="B42" s="43" t="s">
        <v>133</v>
      </c>
      <c r="C42" s="44" t="s">
        <v>101</v>
      </c>
      <c r="D42" s="44"/>
      <c r="E42" s="44"/>
      <c r="F42" s="44"/>
      <c r="G42" s="44"/>
      <c r="H42" s="44"/>
      <c r="I42" s="44"/>
      <c r="J42" s="44"/>
      <c r="K42" s="334">
        <f>ROUNDDOWN(SUM(K40:M41)*$AJ$3,0)</f>
        <v>3300</v>
      </c>
      <c r="L42" s="335"/>
      <c r="M42" s="336"/>
      <c r="N42" s="12" t="s">
        <v>236</v>
      </c>
      <c r="O42" s="8"/>
      <c r="P42" s="8"/>
      <c r="Q42" s="9"/>
      <c r="R42" s="39"/>
      <c r="S42" s="36"/>
      <c r="T42" s="39"/>
      <c r="U42" s="39"/>
      <c r="V42" s="39"/>
      <c r="W42" s="44"/>
      <c r="X42" s="11"/>
      <c r="Y42" s="39"/>
      <c r="Z42" s="10"/>
      <c r="AA42" s="44"/>
      <c r="AB42" s="44"/>
      <c r="AC42" s="44"/>
      <c r="AD42" s="44"/>
      <c r="AE42" s="51"/>
      <c r="AF42" s="35"/>
      <c r="AG42" s="35"/>
    </row>
    <row r="43" spans="1:58" ht="15" customHeight="1" outlineLevel="1" x14ac:dyDescent="0.15">
      <c r="A43" s="340"/>
      <c r="B43" s="46" t="s">
        <v>119</v>
      </c>
      <c r="C43" s="44"/>
      <c r="D43" s="44"/>
      <c r="E43" s="44"/>
      <c r="F43" s="44"/>
      <c r="G43" s="44"/>
      <c r="H43" s="44"/>
      <c r="I43" s="44"/>
      <c r="J43" s="44"/>
      <c r="K43" s="334">
        <f>SUM(K40:M42)</f>
        <v>19800</v>
      </c>
      <c r="L43" s="335"/>
      <c r="M43" s="336"/>
      <c r="N43" s="12" t="s">
        <v>132</v>
      </c>
      <c r="O43" s="8"/>
      <c r="P43" s="8"/>
      <c r="Q43" s="9"/>
      <c r="R43" s="39"/>
      <c r="S43" s="39"/>
      <c r="T43" s="39"/>
      <c r="U43" s="39"/>
      <c r="V43" s="39"/>
      <c r="W43" s="44"/>
      <c r="X43" s="44"/>
      <c r="Y43" s="39"/>
      <c r="Z43" s="10"/>
      <c r="AA43" s="44"/>
      <c r="AB43" s="44"/>
      <c r="AC43" s="44"/>
      <c r="AD43" s="44"/>
      <c r="AE43" s="51"/>
      <c r="AF43" s="35"/>
      <c r="AG43" s="35"/>
    </row>
    <row r="44" spans="1:58" ht="15" customHeight="1" outlineLevel="1" x14ac:dyDescent="0.15">
      <c r="A44" s="48" t="s">
        <v>120</v>
      </c>
      <c r="B44" s="46"/>
      <c r="C44" s="44"/>
      <c r="D44" s="44"/>
      <c r="E44" s="44"/>
      <c r="F44" s="44"/>
      <c r="G44" s="44"/>
      <c r="H44" s="44"/>
      <c r="I44" s="44"/>
      <c r="J44" s="44"/>
      <c r="K44" s="334">
        <f>ROUNDDOWN(K43*$AJ$4,0)</f>
        <v>5940</v>
      </c>
      <c r="L44" s="335"/>
      <c r="M44" s="336"/>
      <c r="N44" s="12" t="s">
        <v>233</v>
      </c>
      <c r="O44" s="14"/>
      <c r="P44" s="8"/>
      <c r="Q44" s="9"/>
      <c r="R44" s="39"/>
      <c r="S44" s="39"/>
      <c r="T44" s="39"/>
      <c r="U44" s="39"/>
      <c r="V44" s="39"/>
      <c r="W44" s="44"/>
      <c r="X44" s="44"/>
      <c r="Y44" s="39"/>
      <c r="Z44" s="10"/>
      <c r="AA44" s="44"/>
      <c r="AB44" s="44"/>
      <c r="AC44" s="44"/>
      <c r="AD44" s="44"/>
      <c r="AE44" s="51"/>
      <c r="AF44" s="35"/>
      <c r="AG44" s="35"/>
    </row>
    <row r="45" spans="1:58" ht="15" customHeight="1" outlineLevel="1" x14ac:dyDescent="0.15">
      <c r="A45" s="46" t="s">
        <v>160</v>
      </c>
      <c r="B45" s="44"/>
      <c r="C45" s="44"/>
      <c r="D45" s="44"/>
      <c r="E45" s="44"/>
      <c r="F45" s="44"/>
      <c r="G45" s="44"/>
      <c r="H45" s="44"/>
      <c r="I45" s="44"/>
      <c r="J45" s="44"/>
      <c r="K45" s="334">
        <f>SUM(K43:M44)</f>
        <v>25740</v>
      </c>
      <c r="L45" s="335"/>
      <c r="M45" s="336"/>
      <c r="N45" s="46" t="s">
        <v>210</v>
      </c>
      <c r="O45" s="14"/>
      <c r="P45" s="8"/>
      <c r="Q45" s="9"/>
      <c r="R45" s="39"/>
      <c r="S45" s="335">
        <f>ROUNDDOWN(K45/1.1*0.1,0)</f>
        <v>2340</v>
      </c>
      <c r="T45" s="335"/>
      <c r="U45" s="335"/>
      <c r="V45" s="39"/>
      <c r="W45" s="44"/>
      <c r="X45" s="44"/>
      <c r="Y45" s="39"/>
      <c r="Z45" s="10"/>
      <c r="AA45" s="11"/>
      <c r="AB45" s="11"/>
      <c r="AC45" s="11"/>
      <c r="AD45" s="11"/>
      <c r="AE45" s="28"/>
      <c r="AF45" s="35"/>
      <c r="AG45" s="35"/>
    </row>
    <row r="46" spans="1:58" ht="15" customHeight="1" outlineLevel="1" x14ac:dyDescent="0.15">
      <c r="A46" s="46" t="s">
        <v>232</v>
      </c>
      <c r="B46" s="44"/>
      <c r="C46" s="44"/>
      <c r="D46" s="44"/>
      <c r="E46" s="44"/>
      <c r="F46" s="44"/>
      <c r="G46" s="44"/>
      <c r="H46" s="44"/>
      <c r="I46" s="44"/>
      <c r="J46" s="44"/>
      <c r="K46" s="334">
        <f>K45*N46*Q46</f>
        <v>0</v>
      </c>
      <c r="L46" s="335"/>
      <c r="M46" s="336"/>
      <c r="N46" s="44">
        <f>'ポイント表(Ver.4.1)'!$C$10</f>
        <v>0</v>
      </c>
      <c r="O46" s="36" t="s">
        <v>157</v>
      </c>
      <c r="P46" s="9" t="s">
        <v>207</v>
      </c>
      <c r="Q46" s="44">
        <f>'ポイント表(Ver.4.1)'!C33</f>
        <v>0</v>
      </c>
      <c r="R46" s="36" t="s">
        <v>238</v>
      </c>
      <c r="S46" s="331" t="s">
        <v>210</v>
      </c>
      <c r="T46" s="331"/>
      <c r="U46" s="331"/>
      <c r="V46" s="331"/>
      <c r="W46" s="335">
        <f>ROUNDDOWN(K46/1.1*0.1,0)</f>
        <v>0</v>
      </c>
      <c r="X46" s="335"/>
      <c r="Y46" s="335"/>
      <c r="Z46" s="46"/>
      <c r="AA46" s="44"/>
      <c r="AB46" s="44"/>
      <c r="AC46" s="44"/>
      <c r="AD46" s="44"/>
      <c r="AE46" s="51"/>
      <c r="AF46" s="35"/>
      <c r="AG46" s="35"/>
    </row>
    <row r="47" spans="1:58" ht="15" customHeight="1" outlineLevel="1" x14ac:dyDescent="0.15">
      <c r="A47" s="35"/>
      <c r="B47" s="35"/>
      <c r="M47" s="15"/>
      <c r="N47" s="35"/>
      <c r="O47" s="45"/>
      <c r="P47" s="16"/>
      <c r="Q47" s="16"/>
      <c r="R47" s="19"/>
      <c r="S47" s="16"/>
      <c r="T47" s="16"/>
      <c r="U47" s="19"/>
      <c r="V47" s="16"/>
      <c r="W47" s="16"/>
      <c r="X47" s="35"/>
      <c r="Y47" s="35"/>
      <c r="Z47" s="35"/>
      <c r="AA47" s="35"/>
      <c r="AB47" s="35"/>
      <c r="AC47" s="35"/>
      <c r="AF47" s="35"/>
      <c r="AG47" s="35"/>
    </row>
    <row r="48" spans="1:58" ht="15" customHeight="1" x14ac:dyDescent="0.15">
      <c r="A48" s="35" t="s">
        <v>195</v>
      </c>
      <c r="B48" s="35"/>
      <c r="M48" s="15"/>
      <c r="N48" s="35"/>
      <c r="O48" s="45"/>
      <c r="P48" s="16"/>
      <c r="Q48" s="16"/>
      <c r="R48" s="19"/>
      <c r="S48" s="16"/>
      <c r="T48" s="16"/>
      <c r="U48" s="19"/>
      <c r="V48" s="16"/>
      <c r="W48" s="16"/>
      <c r="X48" s="35"/>
      <c r="Y48" s="35"/>
      <c r="Z48" s="35"/>
      <c r="AA48" s="35"/>
      <c r="AB48" s="35"/>
      <c r="AC48" s="35"/>
      <c r="AF48" s="35"/>
      <c r="AG48" s="35"/>
    </row>
    <row r="49" spans="1:33" ht="15" customHeight="1" x14ac:dyDescent="0.15">
      <c r="A49" s="337" t="s">
        <v>98</v>
      </c>
      <c r="B49" s="338"/>
      <c r="C49" s="338"/>
      <c r="D49" s="338"/>
      <c r="E49" s="338"/>
      <c r="F49" s="338"/>
      <c r="G49" s="338"/>
      <c r="H49" s="338"/>
      <c r="I49" s="338"/>
      <c r="J49" s="338"/>
      <c r="K49" s="337" t="s">
        <v>209</v>
      </c>
      <c r="L49" s="338"/>
      <c r="M49" s="339"/>
      <c r="N49" s="337" t="s">
        <v>208</v>
      </c>
      <c r="O49" s="338"/>
      <c r="P49" s="338"/>
      <c r="Q49" s="338"/>
      <c r="R49" s="338"/>
      <c r="S49" s="338"/>
      <c r="T49" s="338"/>
      <c r="U49" s="338"/>
      <c r="V49" s="338"/>
      <c r="W49" s="338"/>
      <c r="X49" s="338"/>
      <c r="Y49" s="338"/>
      <c r="Z49" s="357" t="s">
        <v>161</v>
      </c>
      <c r="AA49" s="358"/>
      <c r="AB49" s="358"/>
      <c r="AC49" s="358"/>
      <c r="AD49" s="358"/>
      <c r="AE49" s="359"/>
      <c r="AF49" s="35"/>
      <c r="AG49" s="35"/>
    </row>
    <row r="50" spans="1:33" ht="15" customHeight="1" x14ac:dyDescent="0.15">
      <c r="A50" s="340" t="s">
        <v>121</v>
      </c>
      <c r="B50" s="43" t="s">
        <v>130</v>
      </c>
      <c r="C50" s="332" t="s">
        <v>173</v>
      </c>
      <c r="D50" s="332"/>
      <c r="E50" s="332"/>
      <c r="F50" s="332"/>
      <c r="G50" s="332"/>
      <c r="H50" s="332"/>
      <c r="I50" s="332"/>
      <c r="J50" s="333"/>
      <c r="K50" s="334">
        <f t="shared" ref="K50:K51" si="6">ROUNDDOWN(N50*R50*U50*110/100,0)</f>
        <v>33000</v>
      </c>
      <c r="L50" s="335"/>
      <c r="M50" s="336"/>
      <c r="N50" s="329">
        <v>30000</v>
      </c>
      <c r="O50" s="330"/>
      <c r="P50" s="330"/>
      <c r="Q50" s="9" t="s">
        <v>96</v>
      </c>
      <c r="R50" s="44">
        <v>1</v>
      </c>
      <c r="S50" s="36" t="s">
        <v>157</v>
      </c>
      <c r="T50" s="9" t="s">
        <v>96</v>
      </c>
      <c r="U50" s="44">
        <v>1</v>
      </c>
      <c r="V50" s="36" t="s">
        <v>90</v>
      </c>
      <c r="W50" s="331" t="str">
        <f>"＋消費税相当額"</f>
        <v>＋消費税相当額</v>
      </c>
      <c r="X50" s="331"/>
      <c r="Y50" s="331"/>
      <c r="Z50" s="10"/>
      <c r="AA50" s="11"/>
      <c r="AB50" s="11"/>
      <c r="AC50" s="11"/>
      <c r="AD50" s="11"/>
      <c r="AE50" s="29"/>
      <c r="AF50" s="35"/>
      <c r="AG50" s="35"/>
    </row>
    <row r="51" spans="1:33" ht="15" customHeight="1" x14ac:dyDescent="0.15">
      <c r="A51" s="340"/>
      <c r="B51" s="43" t="s">
        <v>131</v>
      </c>
      <c r="C51" s="332" t="s">
        <v>174</v>
      </c>
      <c r="D51" s="332"/>
      <c r="E51" s="332"/>
      <c r="F51" s="332"/>
      <c r="G51" s="332"/>
      <c r="H51" s="332"/>
      <c r="I51" s="332"/>
      <c r="J51" s="333"/>
      <c r="K51" s="334">
        <f t="shared" si="6"/>
        <v>9900</v>
      </c>
      <c r="L51" s="335"/>
      <c r="M51" s="336"/>
      <c r="N51" s="334">
        <f>IF($AD$3&lt;&gt;"院内CRC",9000,30000)</f>
        <v>9000</v>
      </c>
      <c r="O51" s="335"/>
      <c r="P51" s="335"/>
      <c r="Q51" s="9" t="s">
        <v>96</v>
      </c>
      <c r="R51" s="44">
        <v>1</v>
      </c>
      <c r="S51" s="36" t="s">
        <v>157</v>
      </c>
      <c r="T51" s="9" t="s">
        <v>96</v>
      </c>
      <c r="U51" s="44">
        <v>1</v>
      </c>
      <c r="V51" s="36" t="s">
        <v>90</v>
      </c>
      <c r="W51" s="331" t="str">
        <f t="shared" ref="W51" si="7">"＋消費税相当額"</f>
        <v>＋消費税相当額</v>
      </c>
      <c r="X51" s="331"/>
      <c r="Y51" s="331"/>
      <c r="Z51" s="10"/>
      <c r="AA51" s="11"/>
      <c r="AB51" s="11"/>
      <c r="AC51" s="11"/>
      <c r="AD51" s="11"/>
      <c r="AE51" s="29"/>
      <c r="AF51" s="35"/>
      <c r="AG51" s="35"/>
    </row>
    <row r="52" spans="1:33" ht="15" customHeight="1" x14ac:dyDescent="0.15">
      <c r="A52" s="340"/>
      <c r="B52" s="43" t="s">
        <v>133</v>
      </c>
      <c r="C52" s="44" t="s">
        <v>101</v>
      </c>
      <c r="D52" s="44"/>
      <c r="E52" s="44"/>
      <c r="F52" s="44"/>
      <c r="G52" s="44"/>
      <c r="H52" s="44"/>
      <c r="I52" s="44"/>
      <c r="J52" s="44"/>
      <c r="K52" s="334">
        <f>ROUNDDOWN(SUM(K50:M51)*$AJ$3,0)</f>
        <v>8580</v>
      </c>
      <c r="L52" s="335"/>
      <c r="M52" s="336"/>
      <c r="N52" s="12" t="s">
        <v>236</v>
      </c>
      <c r="O52" s="8"/>
      <c r="P52" s="12"/>
      <c r="Q52" s="9"/>
      <c r="R52" s="44"/>
      <c r="S52" s="36"/>
      <c r="T52" s="9"/>
      <c r="U52" s="44"/>
      <c r="V52" s="36"/>
      <c r="W52" s="39"/>
      <c r="X52" s="39"/>
      <c r="Y52" s="39"/>
      <c r="Z52" s="10"/>
      <c r="AA52" s="11"/>
      <c r="AB52" s="11"/>
      <c r="AC52" s="11"/>
      <c r="AD52" s="11"/>
      <c r="AE52" s="29"/>
      <c r="AF52" s="35"/>
      <c r="AG52" s="35"/>
    </row>
    <row r="53" spans="1:33" ht="15" customHeight="1" x14ac:dyDescent="0.15">
      <c r="A53" s="340"/>
      <c r="B53" s="46" t="s">
        <v>119</v>
      </c>
      <c r="C53" s="44"/>
      <c r="D53" s="44"/>
      <c r="E53" s="44"/>
      <c r="F53" s="44"/>
      <c r="G53" s="44"/>
      <c r="H53" s="44"/>
      <c r="I53" s="44"/>
      <c r="J53" s="44"/>
      <c r="K53" s="334">
        <f>SUM(K50:M52)</f>
        <v>51480</v>
      </c>
      <c r="L53" s="335"/>
      <c r="M53" s="336"/>
      <c r="N53" s="12" t="s">
        <v>132</v>
      </c>
      <c r="O53" s="8"/>
      <c r="P53" s="12"/>
      <c r="Q53" s="9"/>
      <c r="R53" s="44"/>
      <c r="S53" s="36"/>
      <c r="T53" s="9"/>
      <c r="U53" s="44"/>
      <c r="V53" s="36"/>
      <c r="W53" s="39"/>
      <c r="X53" s="39"/>
      <c r="Y53" s="39"/>
      <c r="Z53" s="10"/>
      <c r="AA53" s="11"/>
      <c r="AB53" s="11"/>
      <c r="AC53" s="11"/>
      <c r="AD53" s="11"/>
      <c r="AE53" s="29"/>
      <c r="AF53" s="35"/>
      <c r="AG53" s="35"/>
    </row>
    <row r="54" spans="1:33" ht="15" customHeight="1" x14ac:dyDescent="0.15">
      <c r="A54" s="48" t="s">
        <v>120</v>
      </c>
      <c r="B54" s="46"/>
      <c r="C54" s="44"/>
      <c r="D54" s="44"/>
      <c r="E54" s="44"/>
      <c r="F54" s="44"/>
      <c r="G54" s="44"/>
      <c r="H54" s="44"/>
      <c r="I54" s="44"/>
      <c r="J54" s="44"/>
      <c r="K54" s="334">
        <f>ROUNDDOWN(K53*$AJ$4,0)</f>
        <v>15444</v>
      </c>
      <c r="L54" s="335"/>
      <c r="M54" s="336"/>
      <c r="N54" s="12" t="s">
        <v>233</v>
      </c>
      <c r="O54" s="14"/>
      <c r="P54" s="12"/>
      <c r="Q54" s="9"/>
      <c r="R54" s="44"/>
      <c r="S54" s="36"/>
      <c r="T54" s="9"/>
      <c r="U54" s="44"/>
      <c r="V54" s="36"/>
      <c r="W54" s="39"/>
      <c r="X54" s="39"/>
      <c r="Y54" s="39"/>
      <c r="Z54" s="10"/>
      <c r="AA54" s="11"/>
      <c r="AB54" s="11"/>
      <c r="AC54" s="11"/>
      <c r="AD54" s="11"/>
      <c r="AE54" s="29"/>
      <c r="AF54" s="35"/>
      <c r="AG54" s="35"/>
    </row>
    <row r="55" spans="1:33" ht="15" customHeight="1" x14ac:dyDescent="0.15">
      <c r="A55" s="46" t="s">
        <v>160</v>
      </c>
      <c r="B55" s="46"/>
      <c r="C55" s="44"/>
      <c r="D55" s="44"/>
      <c r="E55" s="44"/>
      <c r="F55" s="44"/>
      <c r="G55" s="44"/>
      <c r="H55" s="44"/>
      <c r="I55" s="44"/>
      <c r="J55" s="44"/>
      <c r="K55" s="334">
        <f>SUM(K53:M54)</f>
        <v>66924</v>
      </c>
      <c r="L55" s="335"/>
      <c r="M55" s="336"/>
      <c r="N55" s="46" t="s">
        <v>210</v>
      </c>
      <c r="O55" s="14"/>
      <c r="P55" s="8"/>
      <c r="Q55" s="9"/>
      <c r="R55" s="39"/>
      <c r="S55" s="335">
        <f>ROUNDDOWN(K55/1.1*0.1,0)</f>
        <v>6084</v>
      </c>
      <c r="T55" s="335"/>
      <c r="U55" s="335"/>
      <c r="V55" s="36"/>
      <c r="W55" s="39"/>
      <c r="X55" s="39"/>
      <c r="Y55" s="39"/>
      <c r="Z55" s="10"/>
      <c r="AA55" s="11"/>
      <c r="AB55" s="11"/>
      <c r="AC55" s="11"/>
      <c r="AD55" s="11"/>
      <c r="AE55" s="28"/>
      <c r="AF55" s="35"/>
      <c r="AG55" s="35"/>
    </row>
    <row r="56" spans="1:33" ht="15" customHeight="1" x14ac:dyDescent="0.15">
      <c r="A56" s="46" t="s">
        <v>232</v>
      </c>
      <c r="B56" s="44"/>
      <c r="C56" s="44"/>
      <c r="D56" s="44"/>
      <c r="E56" s="44"/>
      <c r="F56" s="44"/>
      <c r="G56" s="44"/>
      <c r="H56" s="44"/>
      <c r="I56" s="44"/>
      <c r="J56" s="44"/>
      <c r="K56" s="334">
        <f>K55*N56*Q56</f>
        <v>0</v>
      </c>
      <c r="L56" s="335"/>
      <c r="M56" s="336"/>
      <c r="N56" s="44">
        <f>'ポイント表(Ver.4.1)'!$C$10</f>
        <v>0</v>
      </c>
      <c r="O56" s="36" t="s">
        <v>92</v>
      </c>
      <c r="P56" s="9" t="s">
        <v>96</v>
      </c>
      <c r="Q56" s="44">
        <f>'ポイント表(Ver.4.1)'!C34</f>
        <v>0</v>
      </c>
      <c r="R56" s="36" t="s">
        <v>239</v>
      </c>
      <c r="S56" s="331" t="s">
        <v>210</v>
      </c>
      <c r="T56" s="331"/>
      <c r="U56" s="331"/>
      <c r="V56" s="331"/>
      <c r="W56" s="335">
        <f>ROUNDDOWN(K56/1.1*0.1,0)</f>
        <v>0</v>
      </c>
      <c r="X56" s="335"/>
      <c r="Y56" s="335"/>
      <c r="Z56" s="10"/>
      <c r="AA56" s="11"/>
      <c r="AB56" s="11"/>
      <c r="AC56" s="11"/>
      <c r="AD56" s="11"/>
      <c r="AE56" s="28"/>
      <c r="AF56" s="35"/>
      <c r="AG56" s="35"/>
    </row>
    <row r="57" spans="1:33" ht="15" customHeight="1" x14ac:dyDescent="0.15">
      <c r="A57" s="47"/>
      <c r="B57" s="35"/>
      <c r="M57" s="20"/>
      <c r="N57" s="20"/>
      <c r="O57" s="35"/>
      <c r="P57" s="45"/>
      <c r="Q57" s="35"/>
      <c r="S57" s="16"/>
      <c r="T57" s="16"/>
      <c r="U57" s="19"/>
      <c r="V57" s="16"/>
      <c r="W57" s="16"/>
      <c r="X57" s="16"/>
      <c r="Y57" s="16"/>
      <c r="Z57" s="35"/>
      <c r="AA57" s="35"/>
      <c r="AB57" s="35"/>
      <c r="AC57" s="35"/>
      <c r="AF57" s="35"/>
      <c r="AG57" s="35"/>
    </row>
    <row r="58" spans="1:33" ht="15" customHeight="1" x14ac:dyDescent="0.15">
      <c r="A58" s="35" t="s">
        <v>196</v>
      </c>
      <c r="B58" s="35"/>
      <c r="M58" s="20"/>
      <c r="N58" s="20"/>
      <c r="O58" s="35"/>
      <c r="P58" s="45"/>
      <c r="Q58" s="35"/>
      <c r="S58" s="16"/>
      <c r="T58" s="16"/>
      <c r="U58" s="19"/>
      <c r="V58" s="16"/>
      <c r="W58" s="16"/>
      <c r="X58" s="16"/>
      <c r="Y58" s="16"/>
      <c r="Z58" s="35"/>
      <c r="AA58" s="35"/>
      <c r="AB58" s="35"/>
      <c r="AC58" s="35"/>
      <c r="AF58" s="35"/>
      <c r="AG58" s="35"/>
    </row>
    <row r="59" spans="1:33" ht="15" customHeight="1" x14ac:dyDescent="0.15">
      <c r="A59" s="337" t="s">
        <v>98</v>
      </c>
      <c r="B59" s="338"/>
      <c r="C59" s="338"/>
      <c r="D59" s="338"/>
      <c r="E59" s="338"/>
      <c r="F59" s="338"/>
      <c r="G59" s="338"/>
      <c r="H59" s="338"/>
      <c r="I59" s="338"/>
      <c r="J59" s="338"/>
      <c r="K59" s="337" t="s">
        <v>209</v>
      </c>
      <c r="L59" s="338"/>
      <c r="M59" s="339"/>
      <c r="N59" s="337" t="s">
        <v>208</v>
      </c>
      <c r="O59" s="338"/>
      <c r="P59" s="338"/>
      <c r="Q59" s="338"/>
      <c r="R59" s="338"/>
      <c r="S59" s="338"/>
      <c r="T59" s="338"/>
      <c r="U59" s="338"/>
      <c r="V59" s="338"/>
      <c r="W59" s="338"/>
      <c r="X59" s="338"/>
      <c r="Y59" s="338"/>
      <c r="Z59" s="357" t="s">
        <v>161</v>
      </c>
      <c r="AA59" s="358"/>
      <c r="AB59" s="358"/>
      <c r="AC59" s="358"/>
      <c r="AD59" s="358"/>
      <c r="AE59" s="359"/>
      <c r="AF59" s="35"/>
      <c r="AG59" s="35"/>
    </row>
    <row r="60" spans="1:33" ht="15" customHeight="1" x14ac:dyDescent="0.15">
      <c r="A60" s="340" t="s">
        <v>121</v>
      </c>
      <c r="B60" s="52" t="s">
        <v>138</v>
      </c>
      <c r="C60" s="332" t="s">
        <v>175</v>
      </c>
      <c r="D60" s="332"/>
      <c r="E60" s="332"/>
      <c r="F60" s="332"/>
      <c r="G60" s="332"/>
      <c r="H60" s="332"/>
      <c r="I60" s="332"/>
      <c r="J60" s="333"/>
      <c r="K60" s="334">
        <f>ROUNDDOWN(N60*R60*110/100,0)</f>
        <v>0</v>
      </c>
      <c r="L60" s="335"/>
      <c r="M60" s="336"/>
      <c r="N60" s="329">
        <f>ROUNDDOWN(6000*'ポイント表(Ver.4.1)'!N27,0)</f>
        <v>0</v>
      </c>
      <c r="O60" s="330"/>
      <c r="P60" s="330"/>
      <c r="Q60" s="9" t="s">
        <v>96</v>
      </c>
      <c r="R60" s="44">
        <v>1</v>
      </c>
      <c r="S60" s="39" t="s">
        <v>157</v>
      </c>
      <c r="T60" s="331" t="str">
        <f>"＋消費税相当額"</f>
        <v>＋消費税相当額</v>
      </c>
      <c r="U60" s="331"/>
      <c r="V60" s="331"/>
      <c r="W60" s="44"/>
      <c r="X60" s="44"/>
      <c r="Y60" s="44"/>
      <c r="Z60" s="12"/>
      <c r="AA60" s="14"/>
      <c r="AB60" s="34"/>
      <c r="AC60" s="21"/>
      <c r="AD60" s="21"/>
      <c r="AE60" s="51"/>
      <c r="AF60" s="35"/>
      <c r="AG60" s="35"/>
    </row>
    <row r="61" spans="1:33" ht="15" customHeight="1" x14ac:dyDescent="0.15">
      <c r="A61" s="340"/>
      <c r="B61" s="52" t="s">
        <v>131</v>
      </c>
      <c r="C61" s="332" t="s">
        <v>176</v>
      </c>
      <c r="D61" s="332"/>
      <c r="E61" s="332"/>
      <c r="F61" s="332"/>
      <c r="G61" s="332"/>
      <c r="H61" s="332"/>
      <c r="I61" s="332"/>
      <c r="J61" s="333"/>
      <c r="K61" s="334">
        <f t="shared" ref="K61:K62" si="8">ROUNDDOWN(N61*R61*110/100,0)</f>
        <v>0</v>
      </c>
      <c r="L61" s="335"/>
      <c r="M61" s="336"/>
      <c r="N61" s="329">
        <f>IF($AD$3="院内CRC",ROUNDDOWN(N60*60%,0),ROUNDDOWN(N60*60%*30%,0))</f>
        <v>0</v>
      </c>
      <c r="O61" s="330"/>
      <c r="P61" s="330"/>
      <c r="Q61" s="9" t="s">
        <v>96</v>
      </c>
      <c r="R61" s="44">
        <v>1</v>
      </c>
      <c r="S61" s="39" t="s">
        <v>92</v>
      </c>
      <c r="T61" s="331" t="str">
        <f t="shared" ref="T61:T63" si="9">"＋消費税相当額"</f>
        <v>＋消費税相当額</v>
      </c>
      <c r="U61" s="331"/>
      <c r="V61" s="331"/>
      <c r="W61" s="44"/>
      <c r="X61" s="44"/>
      <c r="Y61" s="44"/>
      <c r="Z61" s="12"/>
      <c r="AA61" s="14"/>
      <c r="AB61" s="34"/>
      <c r="AC61" s="21"/>
      <c r="AD61" s="21"/>
      <c r="AE61" s="51"/>
      <c r="AF61" s="35"/>
      <c r="AG61" s="35"/>
    </row>
    <row r="62" spans="1:33" ht="15" customHeight="1" x14ac:dyDescent="0.15">
      <c r="A62" s="340"/>
      <c r="B62" s="52" t="s">
        <v>133</v>
      </c>
      <c r="C62" s="332" t="s">
        <v>177</v>
      </c>
      <c r="D62" s="332"/>
      <c r="E62" s="332"/>
      <c r="F62" s="332"/>
      <c r="G62" s="332"/>
      <c r="H62" s="332"/>
      <c r="I62" s="332"/>
      <c r="J62" s="333"/>
      <c r="K62" s="334">
        <f t="shared" si="8"/>
        <v>0</v>
      </c>
      <c r="L62" s="335"/>
      <c r="M62" s="336"/>
      <c r="N62" s="329">
        <f>ROUNDDOWN(N60*30%,0)</f>
        <v>0</v>
      </c>
      <c r="O62" s="330"/>
      <c r="P62" s="330"/>
      <c r="Q62" s="9" t="s">
        <v>96</v>
      </c>
      <c r="R62" s="44">
        <v>1</v>
      </c>
      <c r="S62" s="39" t="s">
        <v>92</v>
      </c>
      <c r="T62" s="331" t="str">
        <f t="shared" si="9"/>
        <v>＋消費税相当額</v>
      </c>
      <c r="U62" s="331"/>
      <c r="V62" s="331"/>
      <c r="W62" s="44"/>
      <c r="X62" s="44"/>
      <c r="Y62" s="44"/>
      <c r="Z62" s="12"/>
      <c r="AA62" s="14"/>
      <c r="AB62" s="34"/>
      <c r="AC62" s="21"/>
      <c r="AD62" s="21"/>
      <c r="AE62" s="51"/>
      <c r="AF62" s="35"/>
      <c r="AG62" s="35"/>
    </row>
    <row r="63" spans="1:33" ht="15" customHeight="1" x14ac:dyDescent="0.15">
      <c r="A63" s="340"/>
      <c r="B63" s="52" t="s">
        <v>134</v>
      </c>
      <c r="C63" s="332" t="s">
        <v>178</v>
      </c>
      <c r="D63" s="332"/>
      <c r="E63" s="332"/>
      <c r="F63" s="332"/>
      <c r="G63" s="332"/>
      <c r="H63" s="332"/>
      <c r="I63" s="332"/>
      <c r="J63" s="333"/>
      <c r="K63" s="334">
        <f>ROUNDDOWN(N63*R63*110/100,0)</f>
        <v>0</v>
      </c>
      <c r="L63" s="335"/>
      <c r="M63" s="336"/>
      <c r="N63" s="329">
        <f>IF($AD$3&lt;&gt;"SMOフルサポート",ROUNDDOWN(N60*30%,0),ROUNDDOWN(N60*30%*50%,0))</f>
        <v>0</v>
      </c>
      <c r="O63" s="330"/>
      <c r="P63" s="330"/>
      <c r="Q63" s="9" t="s">
        <v>96</v>
      </c>
      <c r="R63" s="44">
        <v>1</v>
      </c>
      <c r="S63" s="39" t="s">
        <v>92</v>
      </c>
      <c r="T63" s="331" t="str">
        <f t="shared" si="9"/>
        <v>＋消費税相当額</v>
      </c>
      <c r="U63" s="331"/>
      <c r="V63" s="331"/>
      <c r="W63" s="44"/>
      <c r="X63" s="44"/>
      <c r="Y63" s="44"/>
      <c r="Z63" s="12"/>
      <c r="AA63" s="14"/>
      <c r="AB63" s="34"/>
      <c r="AC63" s="21"/>
      <c r="AD63" s="21"/>
      <c r="AE63" s="51"/>
      <c r="AF63" s="35"/>
      <c r="AG63" s="35"/>
    </row>
    <row r="64" spans="1:33" ht="15" customHeight="1" x14ac:dyDescent="0.15">
      <c r="A64" s="340"/>
      <c r="B64" s="52" t="s">
        <v>135</v>
      </c>
      <c r="C64" s="332" t="s">
        <v>101</v>
      </c>
      <c r="D64" s="332"/>
      <c r="E64" s="332"/>
      <c r="F64" s="332"/>
      <c r="G64" s="332"/>
      <c r="H64" s="332"/>
      <c r="I64" s="332"/>
      <c r="J64" s="333"/>
      <c r="K64" s="334">
        <f>ROUNDDOWN(SUM(K60:M63)*$AJ$3,0)</f>
        <v>0</v>
      </c>
      <c r="L64" s="335"/>
      <c r="M64" s="336"/>
      <c r="N64" s="12" t="s">
        <v>237</v>
      </c>
      <c r="O64" s="8"/>
      <c r="P64" s="8"/>
      <c r="Q64" s="9"/>
      <c r="R64" s="39"/>
      <c r="S64" s="36"/>
      <c r="T64" s="39"/>
      <c r="U64" s="39"/>
      <c r="V64" s="39"/>
      <c r="W64" s="44"/>
      <c r="X64" s="44"/>
      <c r="Y64" s="44"/>
      <c r="Z64" s="12"/>
      <c r="AA64" s="14"/>
      <c r="AB64" s="34"/>
      <c r="AC64" s="21"/>
      <c r="AD64" s="21"/>
      <c r="AE64" s="51"/>
      <c r="AF64" s="35"/>
      <c r="AG64" s="35"/>
    </row>
    <row r="65" spans="1:33" ht="15" customHeight="1" x14ac:dyDescent="0.15">
      <c r="A65" s="340"/>
      <c r="B65" s="44" t="s">
        <v>119</v>
      </c>
      <c r="C65" s="44"/>
      <c r="D65" s="44"/>
      <c r="E65" s="44"/>
      <c r="F65" s="44"/>
      <c r="G65" s="44"/>
      <c r="H65" s="44"/>
      <c r="I65" s="44"/>
      <c r="J65" s="44"/>
      <c r="K65" s="334">
        <f>SUM(K60:M64)</f>
        <v>0</v>
      </c>
      <c r="L65" s="335"/>
      <c r="M65" s="336"/>
      <c r="N65" s="12" t="s">
        <v>139</v>
      </c>
      <c r="O65" s="8"/>
      <c r="P65" s="8"/>
      <c r="Q65" s="9"/>
      <c r="R65" s="39"/>
      <c r="S65" s="39"/>
      <c r="T65" s="39"/>
      <c r="U65" s="39"/>
      <c r="V65" s="39"/>
      <c r="W65" s="44"/>
      <c r="X65" s="44"/>
      <c r="Y65" s="44"/>
      <c r="Z65" s="12"/>
      <c r="AA65" s="14"/>
      <c r="AB65" s="34"/>
      <c r="AC65" s="21"/>
      <c r="AD65" s="21"/>
      <c r="AE65" s="51"/>
      <c r="AF65" s="35"/>
      <c r="AG65" s="35"/>
    </row>
    <row r="66" spans="1:33" ht="15" customHeight="1" x14ac:dyDescent="0.15">
      <c r="A66" s="46" t="s">
        <v>120</v>
      </c>
      <c r="B66" s="44"/>
      <c r="C66" s="44"/>
      <c r="D66" s="44"/>
      <c r="E66" s="44"/>
      <c r="F66" s="44"/>
      <c r="G66" s="44"/>
      <c r="H66" s="44"/>
      <c r="I66" s="44"/>
      <c r="J66" s="44"/>
      <c r="K66" s="334">
        <f>ROUNDDOWN(K65*$AJ$4,0)</f>
        <v>0</v>
      </c>
      <c r="L66" s="335"/>
      <c r="M66" s="336"/>
      <c r="N66" s="12" t="s">
        <v>233</v>
      </c>
      <c r="O66" s="14"/>
      <c r="P66" s="8"/>
      <c r="Q66" s="9"/>
      <c r="R66" s="39"/>
      <c r="S66" s="39"/>
      <c r="T66" s="39"/>
      <c r="U66" s="39"/>
      <c r="V66" s="39"/>
      <c r="W66" s="44"/>
      <c r="X66" s="44"/>
      <c r="Y66" s="44"/>
      <c r="Z66" s="12"/>
      <c r="AA66" s="14"/>
      <c r="AB66" s="34"/>
      <c r="AC66" s="21"/>
      <c r="AD66" s="21"/>
      <c r="AE66" s="51"/>
      <c r="AF66" s="35"/>
      <c r="AG66" s="35"/>
    </row>
    <row r="67" spans="1:33" ht="15" customHeight="1" x14ac:dyDescent="0.15">
      <c r="A67" s="46" t="s">
        <v>160</v>
      </c>
      <c r="B67" s="44"/>
      <c r="C67" s="44"/>
      <c r="D67" s="44"/>
      <c r="E67" s="44"/>
      <c r="F67" s="44"/>
      <c r="G67" s="44"/>
      <c r="H67" s="44"/>
      <c r="I67" s="44"/>
      <c r="J67" s="44"/>
      <c r="K67" s="334">
        <f>SUM(K65:M66)</f>
        <v>0</v>
      </c>
      <c r="L67" s="335"/>
      <c r="M67" s="336"/>
      <c r="N67" s="46" t="s">
        <v>210</v>
      </c>
      <c r="O67" s="14"/>
      <c r="P67" s="8"/>
      <c r="Q67" s="9"/>
      <c r="R67" s="39"/>
      <c r="S67" s="335">
        <f>ROUNDDOWN(K67/1.1*0.1,0)</f>
        <v>0</v>
      </c>
      <c r="T67" s="335"/>
      <c r="U67" s="335"/>
      <c r="V67" s="39"/>
      <c r="W67" s="44"/>
      <c r="X67" s="44"/>
      <c r="Y67" s="44"/>
      <c r="Z67" s="12"/>
      <c r="AA67" s="14"/>
      <c r="AB67" s="34"/>
      <c r="AC67" s="21"/>
      <c r="AD67" s="21"/>
      <c r="AE67" s="51"/>
      <c r="AF67" s="35"/>
      <c r="AG67" s="35"/>
    </row>
    <row r="68" spans="1:33" ht="15" customHeight="1" x14ac:dyDescent="0.15">
      <c r="A68" s="46" t="s">
        <v>232</v>
      </c>
      <c r="B68" s="44"/>
      <c r="C68" s="44"/>
      <c r="D68" s="44"/>
      <c r="E68" s="44"/>
      <c r="F68" s="44"/>
      <c r="G68" s="44"/>
      <c r="H68" s="44"/>
      <c r="I68" s="44"/>
      <c r="J68" s="44"/>
      <c r="K68" s="334">
        <f>K67*N68</f>
        <v>0</v>
      </c>
      <c r="L68" s="335"/>
      <c r="M68" s="336"/>
      <c r="N68" s="44">
        <f>'ポイント表(Ver.4.1)'!$C$10</f>
        <v>0</v>
      </c>
      <c r="O68" s="331" t="s">
        <v>240</v>
      </c>
      <c r="P68" s="331"/>
      <c r="Q68" s="50"/>
      <c r="R68" s="50"/>
      <c r="S68" s="331" t="s">
        <v>210</v>
      </c>
      <c r="T68" s="331"/>
      <c r="U68" s="331"/>
      <c r="V68" s="331"/>
      <c r="W68" s="335">
        <f>ROUNDDOWN(K68/1.1*0.1,0)</f>
        <v>0</v>
      </c>
      <c r="X68" s="335"/>
      <c r="Y68" s="335"/>
      <c r="Z68" s="12"/>
      <c r="AA68" s="14"/>
      <c r="AB68" s="34"/>
      <c r="AC68" s="21"/>
      <c r="AD68" s="21"/>
      <c r="AE68" s="51"/>
      <c r="AF68" s="35"/>
      <c r="AG68" s="35"/>
    </row>
    <row r="69" spans="1:33" ht="15" customHeight="1" x14ac:dyDescent="0.15">
      <c r="A69" s="35"/>
      <c r="B69" s="35"/>
      <c r="K69" s="19"/>
      <c r="L69" s="19"/>
      <c r="M69" s="19"/>
      <c r="N69" s="19"/>
      <c r="O69" s="19"/>
      <c r="P69" s="19"/>
      <c r="Q69" s="22"/>
      <c r="R69" s="35"/>
      <c r="S69" s="45"/>
      <c r="T69" s="45"/>
      <c r="U69" s="35"/>
      <c r="V69" s="35"/>
      <c r="W69" s="35"/>
      <c r="X69" s="35"/>
      <c r="Z69" s="17"/>
      <c r="AA69" s="17"/>
      <c r="AB69" s="17"/>
      <c r="AC69" s="17"/>
      <c r="AD69" s="17"/>
      <c r="AE69" s="18"/>
      <c r="AF69" s="35"/>
      <c r="AG69" s="35"/>
    </row>
    <row r="70" spans="1:33" ht="15" customHeight="1" x14ac:dyDescent="0.15">
      <c r="A70" s="35" t="s">
        <v>225</v>
      </c>
      <c r="B70" s="35"/>
      <c r="L70" s="19"/>
      <c r="M70" s="53"/>
      <c r="N70" s="45"/>
      <c r="O70" s="37"/>
      <c r="P70" s="16"/>
      <c r="Q70" s="16"/>
      <c r="R70" s="19"/>
      <c r="S70" s="16"/>
      <c r="T70" s="16"/>
      <c r="U70" s="19"/>
      <c r="V70" s="16"/>
      <c r="W70" s="16"/>
      <c r="AB70" s="35"/>
      <c r="AC70" s="35"/>
      <c r="AF70" s="35"/>
      <c r="AG70" s="35"/>
    </row>
    <row r="71" spans="1:33" ht="15" customHeight="1" x14ac:dyDescent="0.15">
      <c r="A71" s="374" t="s">
        <v>246</v>
      </c>
      <c r="B71" s="349"/>
      <c r="C71" s="349"/>
      <c r="D71" s="349"/>
      <c r="E71" s="349">
        <f>'ポイント表(Ver.4.1)'!I29</f>
        <v>2</v>
      </c>
      <c r="F71" s="349" t="s">
        <v>200</v>
      </c>
      <c r="G71" s="54"/>
      <c r="H71" s="54"/>
      <c r="I71" s="357" t="s">
        <v>205</v>
      </c>
      <c r="J71" s="358"/>
      <c r="K71" s="359"/>
      <c r="L71" s="323" t="str">
        <f>'ポイント表(Ver.4.1)'!H30</f>
        <v>マイルストーン1回目</v>
      </c>
      <c r="M71" s="324"/>
      <c r="N71" s="324"/>
      <c r="O71" s="324"/>
      <c r="P71" s="323" t="str">
        <f>'ポイント表(Ver.4.1)'!H31</f>
        <v>マイルストーン2回目</v>
      </c>
      <c r="Q71" s="324"/>
      <c r="R71" s="324"/>
      <c r="S71" s="394"/>
      <c r="T71" s="323" t="str">
        <f>'ポイント表(Ver.4.1)'!H32</f>
        <v>-</v>
      </c>
      <c r="U71" s="324"/>
      <c r="V71" s="324"/>
      <c r="W71" s="324"/>
      <c r="X71" s="323" t="str">
        <f>'ポイント表(Ver.4.1)'!H33</f>
        <v>-</v>
      </c>
      <c r="Y71" s="324"/>
      <c r="Z71" s="324"/>
      <c r="AA71" s="324"/>
      <c r="AB71" s="357" t="s">
        <v>211</v>
      </c>
      <c r="AC71" s="358"/>
      <c r="AD71" s="358"/>
      <c r="AE71" s="359"/>
      <c r="AF71" s="35"/>
      <c r="AG71" s="35"/>
    </row>
    <row r="72" spans="1:33" ht="15" customHeight="1" x14ac:dyDescent="0.15">
      <c r="A72" s="342"/>
      <c r="B72" s="349"/>
      <c r="C72" s="349"/>
      <c r="D72" s="349"/>
      <c r="E72" s="349"/>
      <c r="F72" s="349"/>
      <c r="H72" s="55"/>
      <c r="I72" s="357" t="s">
        <v>206</v>
      </c>
      <c r="J72" s="358"/>
      <c r="K72" s="359"/>
      <c r="L72" s="325" cm="1">
        <f t="array" ref="L72">_xlfn.IFS($E$71=1,100%,$E$71=2,60%,$E$71=4,40%)</f>
        <v>0.6</v>
      </c>
      <c r="M72" s="326"/>
      <c r="N72" s="326"/>
      <c r="O72" s="326"/>
      <c r="P72" s="325" cm="1">
        <f t="array" ref="P72">_xlfn.IFS($E$71=1,"-",$E$71=2,40%,$E$71=4,30%)</f>
        <v>0.4</v>
      </c>
      <c r="Q72" s="326"/>
      <c r="R72" s="326"/>
      <c r="S72" s="396"/>
      <c r="T72" s="325" t="str" cm="1">
        <f t="array" ref="T72">_xlfn.IFS(T71="-","-",$E$71=4,20%)</f>
        <v>-</v>
      </c>
      <c r="U72" s="326"/>
      <c r="V72" s="326"/>
      <c r="W72" s="326"/>
      <c r="X72" s="325" t="str" cm="1">
        <f t="array" ref="X72">_xlfn.IFS(X71="-","-",$E$71=4,10%)</f>
        <v>-</v>
      </c>
      <c r="Y72" s="326"/>
      <c r="Z72" s="326"/>
      <c r="AA72" s="326"/>
      <c r="AB72" s="357"/>
      <c r="AC72" s="358"/>
      <c r="AD72" s="358"/>
      <c r="AE72" s="359"/>
      <c r="AF72" s="35"/>
      <c r="AG72" s="35"/>
    </row>
    <row r="73" spans="1:33" ht="15" customHeight="1" x14ac:dyDescent="0.15">
      <c r="A73" s="342"/>
      <c r="B73" s="349"/>
      <c r="C73" s="349"/>
      <c r="D73" s="349"/>
      <c r="E73" s="349"/>
      <c r="F73" s="349"/>
      <c r="H73" s="55"/>
      <c r="I73" s="357" t="s">
        <v>212</v>
      </c>
      <c r="J73" s="358"/>
      <c r="K73" s="359"/>
      <c r="L73" s="327" t="str">
        <f>IF('ポイント表(Ver.4.1)'!$K30="","",'ポイント表(Ver.4.1)'!$K30)</f>
        <v/>
      </c>
      <c r="M73" s="328"/>
      <c r="N73" s="328"/>
      <c r="O73" s="328"/>
      <c r="P73" s="327" t="str">
        <f>IF('ポイント表(Ver.4.1)'!$K31="","",'ポイント表(Ver.4.1)'!$K31)</f>
        <v/>
      </c>
      <c r="Q73" s="328"/>
      <c r="R73" s="328"/>
      <c r="S73" s="395"/>
      <c r="T73" s="327" t="str">
        <f>IF('ポイント表(Ver.4.1)'!$K32="","",'ポイント表(Ver.4.1)'!$K32)</f>
        <v/>
      </c>
      <c r="U73" s="328"/>
      <c r="V73" s="328"/>
      <c r="W73" s="328"/>
      <c r="X73" s="327" t="str">
        <f>IF('ポイント表(Ver.4.1)'!$K33="","",'ポイント表(Ver.4.1)'!$K33)</f>
        <v/>
      </c>
      <c r="Y73" s="328"/>
      <c r="Z73" s="328"/>
      <c r="AA73" s="328"/>
      <c r="AB73" s="357"/>
      <c r="AC73" s="358"/>
      <c r="AD73" s="358"/>
      <c r="AE73" s="359"/>
      <c r="AF73" s="35" t="s">
        <v>224</v>
      </c>
      <c r="AG73" s="35"/>
    </row>
    <row r="74" spans="1:33" ht="15" customHeight="1" x14ac:dyDescent="0.15">
      <c r="A74" s="342"/>
      <c r="B74" s="349"/>
      <c r="C74" s="349"/>
      <c r="D74" s="349"/>
      <c r="E74" s="349"/>
      <c r="F74" s="349"/>
      <c r="G74" s="50"/>
      <c r="H74" s="56"/>
      <c r="I74" s="357"/>
      <c r="J74" s="358"/>
      <c r="K74" s="359"/>
      <c r="L74" s="327" t="str">
        <f>IF('ポイント表(Ver.4.1)'!M30="","",'ポイント表(Ver.4.1)'!M30)</f>
        <v/>
      </c>
      <c r="M74" s="328"/>
      <c r="N74" s="328"/>
      <c r="O74" s="328"/>
      <c r="P74" s="327" t="str">
        <f>IF('ポイント表(Ver.4.1)'!M31="","",'ポイント表(Ver.4.1)'!M31)</f>
        <v/>
      </c>
      <c r="Q74" s="328"/>
      <c r="R74" s="328"/>
      <c r="S74" s="328"/>
      <c r="T74" s="327" t="str">
        <f>IF('ポイント表(Ver.4.1)'!M32="","",'ポイント表(Ver.4.1)'!M32)</f>
        <v/>
      </c>
      <c r="U74" s="328"/>
      <c r="V74" s="328"/>
      <c r="W74" s="328"/>
      <c r="X74" s="327" t="str">
        <f>IF('ポイント表(Ver.4.1)'!M33="","",'ポイント表(Ver.4.1)'!M33)</f>
        <v/>
      </c>
      <c r="Y74" s="328"/>
      <c r="Z74" s="328"/>
      <c r="AA74" s="328"/>
      <c r="AB74" s="357"/>
      <c r="AC74" s="358"/>
      <c r="AD74" s="358"/>
      <c r="AE74" s="359"/>
      <c r="AF74" s="35" t="s">
        <v>276</v>
      </c>
      <c r="AG74" s="35"/>
    </row>
    <row r="75" spans="1:33" ht="15" customHeight="1" x14ac:dyDescent="0.15">
      <c r="A75" s="340" t="s">
        <v>121</v>
      </c>
      <c r="B75" s="52" t="s">
        <v>130</v>
      </c>
      <c r="C75" s="332" t="s">
        <v>175</v>
      </c>
      <c r="D75" s="332"/>
      <c r="E75" s="332"/>
      <c r="F75" s="332"/>
      <c r="G75" s="332"/>
      <c r="H75" s="332"/>
      <c r="I75" s="332"/>
      <c r="J75" s="332"/>
      <c r="K75" s="333"/>
      <c r="L75" s="354">
        <f>ROUNDDOWN($K60*L$72,0)</f>
        <v>0</v>
      </c>
      <c r="M75" s="355"/>
      <c r="N75" s="355"/>
      <c r="O75" s="355"/>
      <c r="P75" s="354">
        <f>IF(P$72="-","-",ROUNDDOWN($K60*P$72,0))</f>
        <v>0</v>
      </c>
      <c r="Q75" s="355"/>
      <c r="R75" s="355"/>
      <c r="S75" s="356"/>
      <c r="T75" s="388" t="str">
        <f>IF(T$72="-","-",ROUNDDOWN($K60*T$72,0))</f>
        <v>-</v>
      </c>
      <c r="U75" s="389"/>
      <c r="V75" s="389"/>
      <c r="W75" s="390"/>
      <c r="X75" s="388" t="str">
        <f>IF(X$72="-","-",ROUNDDOWN($K60*X$72,0))</f>
        <v>-</v>
      </c>
      <c r="Y75" s="389"/>
      <c r="Z75" s="389"/>
      <c r="AA75" s="390"/>
      <c r="AB75" s="46"/>
      <c r="AC75" s="44"/>
      <c r="AD75" s="44"/>
      <c r="AE75" s="51"/>
      <c r="AF75" s="38" t="str">
        <f t="shared" ref="AF75:AF82" si="10">IF(SUM(L75:AA75)=K60,"",SUM(L75:AA75)-K60)</f>
        <v/>
      </c>
      <c r="AG75" s="35"/>
    </row>
    <row r="76" spans="1:33" ht="15" customHeight="1" x14ac:dyDescent="0.15">
      <c r="A76" s="340"/>
      <c r="B76" s="52" t="s">
        <v>131</v>
      </c>
      <c r="C76" s="332" t="s">
        <v>176</v>
      </c>
      <c r="D76" s="332"/>
      <c r="E76" s="332"/>
      <c r="F76" s="332"/>
      <c r="G76" s="332"/>
      <c r="H76" s="332"/>
      <c r="I76" s="332"/>
      <c r="J76" s="332"/>
      <c r="K76" s="333"/>
      <c r="L76" s="354">
        <f>ROUND($K61*L$72,0)</f>
        <v>0</v>
      </c>
      <c r="M76" s="355"/>
      <c r="N76" s="355"/>
      <c r="O76" s="356"/>
      <c r="P76" s="354">
        <f>IF(P$72="-","-",ROUND($K61*P$72,0))</f>
        <v>0</v>
      </c>
      <c r="Q76" s="355"/>
      <c r="R76" s="355"/>
      <c r="S76" s="356"/>
      <c r="T76" s="388" t="str">
        <f>IF(T$72="-","-",ROUNDDOWN($K61*T$72,0))</f>
        <v>-</v>
      </c>
      <c r="U76" s="389"/>
      <c r="V76" s="389"/>
      <c r="W76" s="390"/>
      <c r="X76" s="388" t="str">
        <f>IF(X$72="-","-",ROUNDDOWN($K61*X$72,0))</f>
        <v>-</v>
      </c>
      <c r="Y76" s="389"/>
      <c r="Z76" s="389"/>
      <c r="AA76" s="390"/>
      <c r="AB76" s="46"/>
      <c r="AC76" s="44"/>
      <c r="AD76" s="44"/>
      <c r="AE76" s="51"/>
      <c r="AF76" s="38" t="str">
        <f t="shared" si="10"/>
        <v/>
      </c>
      <c r="AG76" s="35"/>
    </row>
    <row r="77" spans="1:33" ht="15" customHeight="1" x14ac:dyDescent="0.15">
      <c r="A77" s="340"/>
      <c r="B77" s="52" t="s">
        <v>133</v>
      </c>
      <c r="C77" s="332" t="s">
        <v>177</v>
      </c>
      <c r="D77" s="332"/>
      <c r="E77" s="332"/>
      <c r="F77" s="332"/>
      <c r="G77" s="332"/>
      <c r="H77" s="332"/>
      <c r="I77" s="332"/>
      <c r="J77" s="332"/>
      <c r="K77" s="333"/>
      <c r="L77" s="354">
        <f>ROUNDDOWN($K62*L$72,0)</f>
        <v>0</v>
      </c>
      <c r="M77" s="355"/>
      <c r="N77" s="355"/>
      <c r="O77" s="356"/>
      <c r="P77" s="354">
        <f>IF(P$72="-","-",ROUNDDOWN($K62*P$72,0))</f>
        <v>0</v>
      </c>
      <c r="Q77" s="355"/>
      <c r="R77" s="355"/>
      <c r="S77" s="356"/>
      <c r="T77" s="388" t="str">
        <f>IF(T$72="-","-",ROUNDDOWN($K62*T$72,0))</f>
        <v>-</v>
      </c>
      <c r="U77" s="389"/>
      <c r="V77" s="389"/>
      <c r="W77" s="390"/>
      <c r="X77" s="388" t="str">
        <f>IF(X$72="-","-",ROUNDDOWN($K62*X$72,0))</f>
        <v>-</v>
      </c>
      <c r="Y77" s="389"/>
      <c r="Z77" s="389"/>
      <c r="AA77" s="390"/>
      <c r="AB77" s="46"/>
      <c r="AC77" s="44"/>
      <c r="AD77" s="44"/>
      <c r="AE77" s="51"/>
      <c r="AF77" s="38" t="str">
        <f t="shared" si="10"/>
        <v/>
      </c>
      <c r="AG77" s="35"/>
    </row>
    <row r="78" spans="1:33" ht="15" customHeight="1" x14ac:dyDescent="0.15">
      <c r="A78" s="340"/>
      <c r="B78" s="52" t="s">
        <v>134</v>
      </c>
      <c r="C78" s="332" t="s">
        <v>178</v>
      </c>
      <c r="D78" s="332"/>
      <c r="E78" s="332"/>
      <c r="F78" s="332"/>
      <c r="G78" s="332"/>
      <c r="H78" s="332"/>
      <c r="I78" s="332"/>
      <c r="J78" s="332"/>
      <c r="K78" s="333"/>
      <c r="L78" s="354">
        <f>ROUNDDOWN($K63*L$72,0)</f>
        <v>0</v>
      </c>
      <c r="M78" s="355"/>
      <c r="N78" s="355"/>
      <c r="O78" s="356"/>
      <c r="P78" s="354">
        <f>IF(P$72="-","-",ROUNDDOWN($K63*P$72,0))</f>
        <v>0</v>
      </c>
      <c r="Q78" s="355"/>
      <c r="R78" s="355"/>
      <c r="S78" s="356"/>
      <c r="T78" s="388" t="str">
        <f>IF(T$72="-","-",ROUNDDOWN($K63*T$72,0))</f>
        <v>-</v>
      </c>
      <c r="U78" s="389"/>
      <c r="V78" s="389"/>
      <c r="W78" s="390"/>
      <c r="X78" s="388" t="str">
        <f>IF(X$72="-","-",ROUNDDOWN($K63*X$72,0))</f>
        <v>-</v>
      </c>
      <c r="Y78" s="389"/>
      <c r="Z78" s="389"/>
      <c r="AA78" s="390"/>
      <c r="AB78" s="46"/>
      <c r="AC78" s="44"/>
      <c r="AD78" s="44"/>
      <c r="AE78" s="51"/>
      <c r="AF78" s="38" t="str">
        <f t="shared" si="10"/>
        <v/>
      </c>
      <c r="AG78" s="35"/>
    </row>
    <row r="79" spans="1:33" ht="15" customHeight="1" x14ac:dyDescent="0.15">
      <c r="A79" s="340"/>
      <c r="B79" s="52" t="s">
        <v>135</v>
      </c>
      <c r="C79" s="332" t="s">
        <v>101</v>
      </c>
      <c r="D79" s="332"/>
      <c r="E79" s="332"/>
      <c r="F79" s="332"/>
      <c r="G79" s="332"/>
      <c r="H79" s="332"/>
      <c r="I79" s="332"/>
      <c r="J79" s="332"/>
      <c r="K79" s="333"/>
      <c r="L79" s="354">
        <f>ROUNDDOWN(SUM(L75:O78)*$AJ$3,0)</f>
        <v>0</v>
      </c>
      <c r="M79" s="355"/>
      <c r="N79" s="355"/>
      <c r="O79" s="355"/>
      <c r="P79" s="354">
        <f>IF(P$72="-","-",ROUND(SUM(P75:R78)*$AJ$3,0))</f>
        <v>0</v>
      </c>
      <c r="Q79" s="355"/>
      <c r="R79" s="355"/>
      <c r="S79" s="356"/>
      <c r="T79" s="388" t="str">
        <f>IF(T$72="-","-",ROUNDDOWN(SUM(T75:V78)*$AJ$3,0))</f>
        <v>-</v>
      </c>
      <c r="U79" s="389"/>
      <c r="V79" s="389"/>
      <c r="W79" s="389"/>
      <c r="X79" s="388" t="str">
        <f>IF(X$72="-","-",ROUNDDOWN(SUM(X75:Z78)*$AJ$3,0))</f>
        <v>-</v>
      </c>
      <c r="Y79" s="389"/>
      <c r="Z79" s="389"/>
      <c r="AA79" s="389"/>
      <c r="AB79" s="46"/>
      <c r="AC79" s="44"/>
      <c r="AD79" s="44"/>
      <c r="AE79" s="51"/>
      <c r="AF79" s="38" t="str">
        <f t="shared" si="10"/>
        <v/>
      </c>
      <c r="AG79" s="35"/>
    </row>
    <row r="80" spans="1:33" ht="15" customHeight="1" x14ac:dyDescent="0.15">
      <c r="A80" s="340"/>
      <c r="B80" s="44" t="s">
        <v>119</v>
      </c>
      <c r="C80" s="44"/>
      <c r="D80" s="44"/>
      <c r="E80" s="44"/>
      <c r="F80" s="44"/>
      <c r="G80" s="44"/>
      <c r="H80" s="44"/>
      <c r="I80" s="44"/>
      <c r="J80" s="44"/>
      <c r="K80" s="51"/>
      <c r="L80" s="354">
        <f>SUM(L75:N79)</f>
        <v>0</v>
      </c>
      <c r="M80" s="355"/>
      <c r="N80" s="355"/>
      <c r="O80" s="355"/>
      <c r="P80" s="354">
        <f>IF(P$72="-","-",SUM(P75:R79))</f>
        <v>0</v>
      </c>
      <c r="Q80" s="355"/>
      <c r="R80" s="355"/>
      <c r="S80" s="356"/>
      <c r="T80" s="388" t="str">
        <f>IF(T$72="-","-",SUM(T75:V79))</f>
        <v>-</v>
      </c>
      <c r="U80" s="389"/>
      <c r="V80" s="389"/>
      <c r="W80" s="389"/>
      <c r="X80" s="388" t="str">
        <f>IF(X$72="-","-",SUM(X75:Z79))</f>
        <v>-</v>
      </c>
      <c r="Y80" s="389"/>
      <c r="Z80" s="389"/>
      <c r="AA80" s="389"/>
      <c r="AB80" s="46"/>
      <c r="AC80" s="44"/>
      <c r="AD80" s="44"/>
      <c r="AE80" s="51"/>
      <c r="AF80" s="38" t="str">
        <f t="shared" si="10"/>
        <v/>
      </c>
      <c r="AG80" s="35"/>
    </row>
    <row r="81" spans="1:33" ht="15" customHeight="1" x14ac:dyDescent="0.15">
      <c r="A81" s="46" t="s">
        <v>120</v>
      </c>
      <c r="B81" s="44"/>
      <c r="C81" s="44"/>
      <c r="D81" s="44"/>
      <c r="E81" s="44"/>
      <c r="F81" s="44"/>
      <c r="G81" s="44"/>
      <c r="H81" s="44"/>
      <c r="I81" s="44"/>
      <c r="J81" s="44"/>
      <c r="K81" s="51"/>
      <c r="L81" s="354">
        <f>ROUNDDOWN(L80*$AJ$4,0)</f>
        <v>0</v>
      </c>
      <c r="M81" s="355"/>
      <c r="N81" s="355"/>
      <c r="O81" s="355"/>
      <c r="P81" s="354">
        <f>IF(P$80="-","-",ROUND(P80*$AJ$4,0))</f>
        <v>0</v>
      </c>
      <c r="Q81" s="355"/>
      <c r="R81" s="355"/>
      <c r="S81" s="356"/>
      <c r="T81" s="388" t="str">
        <f>IF(T$80="-","-",ROUNDDOWN(T80*$AJ$4,0))</f>
        <v>-</v>
      </c>
      <c r="U81" s="389"/>
      <c r="V81" s="389"/>
      <c r="W81" s="389"/>
      <c r="X81" s="388" t="str">
        <f>IF(X$80="-","-",ROUND(X80*$AJ$4,0))</f>
        <v>-</v>
      </c>
      <c r="Y81" s="389"/>
      <c r="Z81" s="389"/>
      <c r="AA81" s="389"/>
      <c r="AB81" s="46"/>
      <c r="AC81" s="44"/>
      <c r="AD81" s="44"/>
      <c r="AE81" s="51"/>
      <c r="AF81" s="38" t="str">
        <f t="shared" si="10"/>
        <v/>
      </c>
      <c r="AG81" s="35"/>
    </row>
    <row r="82" spans="1:33" ht="15" customHeight="1" x14ac:dyDescent="0.15">
      <c r="A82" s="46" t="s">
        <v>232</v>
      </c>
      <c r="B82" s="44"/>
      <c r="C82" s="44"/>
      <c r="D82" s="44"/>
      <c r="E82" s="44"/>
      <c r="F82" s="44"/>
      <c r="G82" s="44"/>
      <c r="H82" s="44"/>
      <c r="I82" s="44"/>
      <c r="J82" s="44"/>
      <c r="K82" s="51"/>
      <c r="L82" s="354">
        <f>SUM(L80:N81)</f>
        <v>0</v>
      </c>
      <c r="M82" s="355"/>
      <c r="N82" s="355"/>
      <c r="O82" s="355"/>
      <c r="P82" s="354">
        <f>IF(P$81="-","-",SUM(P80:R81))</f>
        <v>0</v>
      </c>
      <c r="Q82" s="355"/>
      <c r="R82" s="355"/>
      <c r="S82" s="356"/>
      <c r="T82" s="388" t="str">
        <f>IF(T$81="-","-",SUM(T80:V81))</f>
        <v>-</v>
      </c>
      <c r="U82" s="389"/>
      <c r="V82" s="389"/>
      <c r="W82" s="389"/>
      <c r="X82" s="388" t="str">
        <f>IF(X$81="-","-",SUM(X80:Z81))</f>
        <v>-</v>
      </c>
      <c r="Y82" s="389"/>
      <c r="Z82" s="389"/>
      <c r="AA82" s="389"/>
      <c r="AB82" s="46"/>
      <c r="AC82" s="44"/>
      <c r="AD82" s="44"/>
      <c r="AE82" s="51"/>
      <c r="AF82" s="38" t="str">
        <f t="shared" si="10"/>
        <v/>
      </c>
      <c r="AG82" s="35"/>
    </row>
    <row r="83" spans="1:33" ht="15" customHeight="1" outlineLevel="1" x14ac:dyDescent="0.15">
      <c r="A83" s="35"/>
      <c r="B83" s="35"/>
      <c r="K83" s="19"/>
      <c r="M83" s="45"/>
      <c r="N83" s="45"/>
      <c r="O83" s="16"/>
      <c r="P83" s="16"/>
      <c r="Q83" s="16"/>
      <c r="R83" s="19"/>
      <c r="S83" s="16"/>
      <c r="T83" s="16"/>
      <c r="U83" s="19"/>
      <c r="V83" s="16"/>
      <c r="W83" s="16"/>
      <c r="AB83" s="35"/>
      <c r="AC83" s="35"/>
      <c r="AF83" s="35"/>
      <c r="AG83" s="35"/>
    </row>
    <row r="84" spans="1:33" ht="15" customHeight="1" outlineLevel="1" x14ac:dyDescent="0.15">
      <c r="A84" s="35" t="s">
        <v>203</v>
      </c>
      <c r="B84" s="35"/>
      <c r="I84" s="35" t="s">
        <v>268</v>
      </c>
      <c r="K84" s="20"/>
      <c r="L84" s="20"/>
      <c r="M84" s="45"/>
      <c r="N84" s="364"/>
      <c r="O84" s="364"/>
      <c r="P84" s="16"/>
      <c r="Q84" s="16"/>
      <c r="R84" s="19"/>
      <c r="S84" s="16"/>
      <c r="T84" s="16"/>
      <c r="U84" s="19"/>
      <c r="V84" s="16"/>
      <c r="W84" s="16"/>
      <c r="X84" s="16"/>
      <c r="AC84" s="35"/>
      <c r="AF84" s="35"/>
      <c r="AG84" s="35"/>
    </row>
    <row r="85" spans="1:33" ht="15" customHeight="1" outlineLevel="1" x14ac:dyDescent="0.15">
      <c r="A85" s="337" t="s">
        <v>98</v>
      </c>
      <c r="B85" s="338"/>
      <c r="C85" s="338"/>
      <c r="D85" s="338"/>
      <c r="E85" s="338"/>
      <c r="F85" s="338"/>
      <c r="G85" s="338"/>
      <c r="H85" s="338"/>
      <c r="I85" s="338"/>
      <c r="J85" s="338"/>
      <c r="K85" s="337" t="s">
        <v>209</v>
      </c>
      <c r="L85" s="338"/>
      <c r="M85" s="339"/>
      <c r="N85" s="337" t="s">
        <v>208</v>
      </c>
      <c r="O85" s="338"/>
      <c r="P85" s="338"/>
      <c r="Q85" s="338"/>
      <c r="R85" s="338"/>
      <c r="S85" s="338"/>
      <c r="T85" s="338"/>
      <c r="U85" s="338"/>
      <c r="V85" s="338"/>
      <c r="W85" s="338"/>
      <c r="X85" s="338"/>
      <c r="Y85" s="338"/>
      <c r="Z85" s="357" t="s">
        <v>161</v>
      </c>
      <c r="AA85" s="358"/>
      <c r="AB85" s="358"/>
      <c r="AC85" s="358"/>
      <c r="AD85" s="358"/>
      <c r="AE85" s="359"/>
      <c r="AF85" s="35"/>
      <c r="AG85" s="35"/>
    </row>
    <row r="86" spans="1:33" ht="15" customHeight="1" outlineLevel="1" x14ac:dyDescent="0.15">
      <c r="A86" s="340" t="s">
        <v>121</v>
      </c>
      <c r="B86" s="52" t="s">
        <v>138</v>
      </c>
      <c r="C86" s="332" t="s">
        <v>179</v>
      </c>
      <c r="D86" s="332"/>
      <c r="E86" s="332"/>
      <c r="F86" s="332"/>
      <c r="G86" s="332"/>
      <c r="H86" s="332"/>
      <c r="I86" s="332"/>
      <c r="J86" s="333"/>
      <c r="K86" s="334">
        <f>ROUNDDOWN(N86*R86*U86*110/100,0)</f>
        <v>0</v>
      </c>
      <c r="L86" s="335"/>
      <c r="M86" s="336"/>
      <c r="N86" s="329">
        <f>IF($N$84="なし",0,ROUNDDOWN(N60*5%,0))</f>
        <v>0</v>
      </c>
      <c r="O86" s="330"/>
      <c r="P86" s="330"/>
      <c r="Q86" s="9" t="s">
        <v>96</v>
      </c>
      <c r="R86" s="44">
        <v>1</v>
      </c>
      <c r="S86" s="65" t="s">
        <v>158</v>
      </c>
      <c r="T86" s="34" t="s">
        <v>96</v>
      </c>
      <c r="U86" s="44">
        <v>1</v>
      </c>
      <c r="V86" s="36" t="s">
        <v>92</v>
      </c>
      <c r="W86" s="331" t="str">
        <f t="shared" ref="W86:W89" si="11">"＋消費税相当額"</f>
        <v>＋消費税相当額</v>
      </c>
      <c r="X86" s="331"/>
      <c r="Y86" s="331"/>
      <c r="Z86" s="7"/>
      <c r="AA86" s="8"/>
      <c r="AB86" s="24"/>
      <c r="AC86" s="31"/>
      <c r="AD86" s="31"/>
      <c r="AE86" s="32"/>
      <c r="AF86" s="35"/>
      <c r="AG86" s="35"/>
    </row>
    <row r="87" spans="1:33" ht="15" customHeight="1" outlineLevel="1" x14ac:dyDescent="0.15">
      <c r="A87" s="340"/>
      <c r="B87" s="52" t="s">
        <v>131</v>
      </c>
      <c r="C87" s="332" t="s">
        <v>180</v>
      </c>
      <c r="D87" s="332"/>
      <c r="E87" s="332"/>
      <c r="F87" s="332"/>
      <c r="G87" s="332"/>
      <c r="H87" s="332"/>
      <c r="I87" s="332"/>
      <c r="J87" s="333"/>
      <c r="K87" s="334">
        <f>ROUNDDOWN(N87*R87*U87*110/100,0)</f>
        <v>0</v>
      </c>
      <c r="L87" s="335"/>
      <c r="M87" s="336"/>
      <c r="N87" s="329">
        <f>IF($N$84="なし",0,ROUNDDOWN(N61*5%,0))</f>
        <v>0</v>
      </c>
      <c r="O87" s="330"/>
      <c r="P87" s="330"/>
      <c r="Q87" s="34" t="s">
        <v>96</v>
      </c>
      <c r="R87" s="44">
        <v>1</v>
      </c>
      <c r="S87" s="65" t="s">
        <v>158</v>
      </c>
      <c r="T87" s="34" t="s">
        <v>96</v>
      </c>
      <c r="U87" s="44">
        <v>1</v>
      </c>
      <c r="V87" s="36" t="s">
        <v>92</v>
      </c>
      <c r="W87" s="331" t="str">
        <f t="shared" si="11"/>
        <v>＋消費税相当額</v>
      </c>
      <c r="X87" s="331"/>
      <c r="Y87" s="331"/>
      <c r="Z87" s="12"/>
      <c r="AA87" s="14"/>
      <c r="AB87" s="34"/>
      <c r="AC87" s="31"/>
      <c r="AD87" s="31"/>
      <c r="AE87" s="23"/>
      <c r="AF87" s="35"/>
      <c r="AG87" s="35"/>
    </row>
    <row r="88" spans="1:33" ht="15" customHeight="1" outlineLevel="1" x14ac:dyDescent="0.15">
      <c r="A88" s="340"/>
      <c r="B88" s="52" t="s">
        <v>133</v>
      </c>
      <c r="C88" s="332" t="s">
        <v>181</v>
      </c>
      <c r="D88" s="332"/>
      <c r="E88" s="332"/>
      <c r="F88" s="332"/>
      <c r="G88" s="332"/>
      <c r="H88" s="332"/>
      <c r="I88" s="332"/>
      <c r="J88" s="333"/>
      <c r="K88" s="334">
        <f t="shared" ref="K88" si="12">ROUNDDOWN(N88*R88*U88*110/100,0)</f>
        <v>0</v>
      </c>
      <c r="L88" s="335"/>
      <c r="M88" s="336"/>
      <c r="N88" s="329">
        <f>IF($N$84="なし",0,ROUNDDOWN(N62*5%,0))</f>
        <v>0</v>
      </c>
      <c r="O88" s="330"/>
      <c r="P88" s="330"/>
      <c r="Q88" s="9" t="s">
        <v>96</v>
      </c>
      <c r="R88" s="44">
        <v>1</v>
      </c>
      <c r="S88" s="65" t="s">
        <v>158</v>
      </c>
      <c r="T88" s="34" t="s">
        <v>96</v>
      </c>
      <c r="U88" s="44">
        <v>1</v>
      </c>
      <c r="V88" s="36" t="s">
        <v>92</v>
      </c>
      <c r="W88" s="331" t="str">
        <f t="shared" si="11"/>
        <v>＋消費税相当額</v>
      </c>
      <c r="X88" s="331"/>
      <c r="Y88" s="331"/>
      <c r="Z88" s="12"/>
      <c r="AA88" s="14"/>
      <c r="AB88" s="34"/>
      <c r="AC88" s="31"/>
      <c r="AD88" s="31"/>
      <c r="AE88" s="23"/>
      <c r="AF88" s="35"/>
      <c r="AG88" s="35"/>
    </row>
    <row r="89" spans="1:33" ht="15" customHeight="1" outlineLevel="1" x14ac:dyDescent="0.15">
      <c r="A89" s="340"/>
      <c r="B89" s="52" t="s">
        <v>134</v>
      </c>
      <c r="C89" s="332" t="s">
        <v>182</v>
      </c>
      <c r="D89" s="332"/>
      <c r="E89" s="332"/>
      <c r="F89" s="332"/>
      <c r="G89" s="332"/>
      <c r="H89" s="332"/>
      <c r="I89" s="332"/>
      <c r="J89" s="333"/>
      <c r="K89" s="334">
        <f>ROUNDDOWN(N89*R89*U89*110/100,0)</f>
        <v>0</v>
      </c>
      <c r="L89" s="335"/>
      <c r="M89" s="336"/>
      <c r="N89" s="329">
        <f>IF($N$84="なし",0,ROUNDDOWN(N63*5%,0))</f>
        <v>0</v>
      </c>
      <c r="O89" s="330"/>
      <c r="P89" s="330"/>
      <c r="Q89" s="9" t="s">
        <v>96</v>
      </c>
      <c r="R89" s="44">
        <v>1</v>
      </c>
      <c r="S89" s="65" t="s">
        <v>158</v>
      </c>
      <c r="T89" s="34" t="s">
        <v>96</v>
      </c>
      <c r="U89" s="44">
        <v>1</v>
      </c>
      <c r="V89" s="36" t="s">
        <v>92</v>
      </c>
      <c r="W89" s="331" t="str">
        <f t="shared" si="11"/>
        <v>＋消費税相当額</v>
      </c>
      <c r="X89" s="331"/>
      <c r="Y89" s="331"/>
      <c r="Z89" s="12"/>
      <c r="AA89" s="14"/>
      <c r="AB89" s="34"/>
      <c r="AC89" s="31"/>
      <c r="AD89" s="31"/>
      <c r="AE89" s="23"/>
      <c r="AF89" s="35"/>
      <c r="AG89" s="35"/>
    </row>
    <row r="90" spans="1:33" ht="15" customHeight="1" outlineLevel="1" x14ac:dyDescent="0.15">
      <c r="A90" s="340"/>
      <c r="B90" s="52" t="s">
        <v>135</v>
      </c>
      <c r="C90" s="332" t="s">
        <v>101</v>
      </c>
      <c r="D90" s="332"/>
      <c r="E90" s="332"/>
      <c r="F90" s="332"/>
      <c r="G90" s="332"/>
      <c r="H90" s="332"/>
      <c r="I90" s="332"/>
      <c r="J90" s="333"/>
      <c r="K90" s="334">
        <f>ROUNDDOWN(SUM(K86:M89)*$AJ$3,0)</f>
        <v>0</v>
      </c>
      <c r="L90" s="335"/>
      <c r="M90" s="336"/>
      <c r="N90" s="12" t="s">
        <v>237</v>
      </c>
      <c r="O90" s="8"/>
      <c r="P90" s="8"/>
      <c r="Q90" s="9"/>
      <c r="R90" s="39"/>
      <c r="S90" s="36"/>
      <c r="T90" s="39"/>
      <c r="U90" s="39"/>
      <c r="V90" s="39"/>
      <c r="W90" s="44"/>
      <c r="X90" s="44"/>
      <c r="Y90" s="44"/>
      <c r="Z90" s="10"/>
      <c r="AA90" s="13"/>
      <c r="AB90" s="13"/>
      <c r="AC90" s="13"/>
      <c r="AD90" s="13"/>
      <c r="AE90" s="33"/>
      <c r="AF90" s="35"/>
      <c r="AG90" s="35"/>
    </row>
    <row r="91" spans="1:33" ht="15" customHeight="1" outlineLevel="1" x14ac:dyDescent="0.15">
      <c r="A91" s="340"/>
      <c r="B91" s="44" t="s">
        <v>119</v>
      </c>
      <c r="C91" s="44"/>
      <c r="D91" s="44"/>
      <c r="E91" s="44"/>
      <c r="F91" s="44"/>
      <c r="G91" s="44"/>
      <c r="H91" s="44"/>
      <c r="I91" s="44"/>
      <c r="J91" s="44"/>
      <c r="K91" s="334">
        <f>SUM(K86:M90)</f>
        <v>0</v>
      </c>
      <c r="L91" s="335"/>
      <c r="M91" s="336"/>
      <c r="N91" s="12" t="s">
        <v>139</v>
      </c>
      <c r="O91" s="8"/>
      <c r="P91" s="8"/>
      <c r="Q91" s="9"/>
      <c r="R91" s="39"/>
      <c r="S91" s="39"/>
      <c r="T91" s="39"/>
      <c r="U91" s="39"/>
      <c r="V91" s="39"/>
      <c r="W91" s="44"/>
      <c r="X91" s="44"/>
      <c r="Y91" s="44"/>
      <c r="Z91" s="10"/>
      <c r="AA91" s="13"/>
      <c r="AB91" s="13"/>
      <c r="AC91" s="13"/>
      <c r="AD91" s="13"/>
      <c r="AE91" s="33"/>
      <c r="AF91" s="35"/>
      <c r="AG91" s="35"/>
    </row>
    <row r="92" spans="1:33" ht="15" customHeight="1" outlineLevel="1" x14ac:dyDescent="0.15">
      <c r="A92" s="46" t="s">
        <v>120</v>
      </c>
      <c r="B92" s="44"/>
      <c r="C92" s="44"/>
      <c r="D92" s="44"/>
      <c r="E92" s="44"/>
      <c r="F92" s="44"/>
      <c r="G92" s="44"/>
      <c r="H92" s="44"/>
      <c r="I92" s="44"/>
      <c r="J92" s="44"/>
      <c r="K92" s="334">
        <f>ROUNDDOWN(K91*$AJ$4,0)</f>
        <v>0</v>
      </c>
      <c r="L92" s="335"/>
      <c r="M92" s="336"/>
      <c r="N92" s="12" t="s">
        <v>233</v>
      </c>
      <c r="O92" s="14"/>
      <c r="P92" s="8"/>
      <c r="Q92" s="9"/>
      <c r="R92" s="39"/>
      <c r="S92" s="39"/>
      <c r="T92" s="39"/>
      <c r="U92" s="39"/>
      <c r="V92" s="39"/>
      <c r="W92" s="44"/>
      <c r="X92" s="44"/>
      <c r="Y92" s="44"/>
      <c r="Z92" s="10"/>
      <c r="AA92" s="13"/>
      <c r="AB92" s="13"/>
      <c r="AC92" s="13"/>
      <c r="AD92" s="13"/>
      <c r="AE92" s="33"/>
      <c r="AF92" s="35"/>
      <c r="AG92" s="35"/>
    </row>
    <row r="93" spans="1:33" ht="15" customHeight="1" outlineLevel="1" x14ac:dyDescent="0.15">
      <c r="A93" s="46" t="s">
        <v>232</v>
      </c>
      <c r="B93" s="44"/>
      <c r="C93" s="44"/>
      <c r="D93" s="44"/>
      <c r="E93" s="44"/>
      <c r="F93" s="44"/>
      <c r="G93" s="44"/>
      <c r="H93" s="44"/>
      <c r="I93" s="44"/>
      <c r="J93" s="44"/>
      <c r="K93" s="334">
        <f>SUM(K91:M92)</f>
        <v>0</v>
      </c>
      <c r="L93" s="335"/>
      <c r="M93" s="336"/>
      <c r="N93" s="46" t="s">
        <v>210</v>
      </c>
      <c r="O93" s="14"/>
      <c r="P93" s="8"/>
      <c r="Q93" s="9"/>
      <c r="R93" s="39"/>
      <c r="S93" s="335">
        <f>ROUNDDOWN(K93/1.1*0.1,0)</f>
        <v>0</v>
      </c>
      <c r="T93" s="335"/>
      <c r="U93" s="335"/>
      <c r="V93" s="39"/>
      <c r="W93" s="44"/>
      <c r="X93" s="44"/>
      <c r="Y93" s="44"/>
      <c r="Z93" s="10"/>
      <c r="AA93" s="11"/>
      <c r="AB93" s="11"/>
      <c r="AC93" s="11"/>
      <c r="AD93" s="11"/>
      <c r="AE93" s="28"/>
      <c r="AF93" s="35"/>
      <c r="AG93" s="35"/>
    </row>
    <row r="94" spans="1:33" ht="15" customHeight="1" x14ac:dyDescent="0.15">
      <c r="A94" s="47"/>
      <c r="B94" s="35"/>
      <c r="M94" s="45"/>
      <c r="N94" s="45"/>
      <c r="O94" s="45"/>
      <c r="P94" s="16"/>
      <c r="Q94" s="16"/>
      <c r="R94" s="19"/>
      <c r="S94" s="16"/>
      <c r="T94" s="16"/>
      <c r="Z94" s="35"/>
      <c r="AA94" s="35"/>
      <c r="AB94" s="35"/>
      <c r="AC94" s="35"/>
      <c r="AF94" s="35"/>
      <c r="AG94" s="35"/>
    </row>
    <row r="95" spans="1:33" ht="15" customHeight="1" x14ac:dyDescent="0.15">
      <c r="A95" s="35" t="s">
        <v>204</v>
      </c>
      <c r="B95" s="47"/>
      <c r="M95" s="15"/>
      <c r="N95" s="16"/>
      <c r="O95" s="15"/>
      <c r="Q95" s="45"/>
      <c r="T95" s="45"/>
      <c r="AF95" s="35"/>
      <c r="AG95" s="35"/>
    </row>
    <row r="96" spans="1:33" ht="15" customHeight="1" outlineLevel="3" x14ac:dyDescent="0.15">
      <c r="A96" s="35" t="s">
        <v>214</v>
      </c>
      <c r="B96" s="35"/>
      <c r="M96" s="15"/>
      <c r="N96" s="16"/>
      <c r="O96" s="15"/>
      <c r="Q96" s="45"/>
      <c r="T96" s="45"/>
      <c r="AF96" s="35"/>
      <c r="AG96" s="35"/>
    </row>
    <row r="97" spans="1:69" s="37" customFormat="1" ht="15" customHeight="1" outlineLevel="3" x14ac:dyDescent="0.15">
      <c r="A97" s="337" t="s">
        <v>98</v>
      </c>
      <c r="B97" s="338"/>
      <c r="C97" s="338"/>
      <c r="D97" s="338"/>
      <c r="E97" s="338"/>
      <c r="F97" s="338"/>
      <c r="G97" s="338"/>
      <c r="H97" s="338"/>
      <c r="I97" s="338"/>
      <c r="J97" s="338"/>
      <c r="K97" s="337" t="s">
        <v>209</v>
      </c>
      <c r="L97" s="338"/>
      <c r="M97" s="339"/>
      <c r="N97" s="337" t="s">
        <v>208</v>
      </c>
      <c r="O97" s="338"/>
      <c r="P97" s="338"/>
      <c r="Q97" s="338"/>
      <c r="R97" s="338"/>
      <c r="S97" s="338"/>
      <c r="T97" s="338"/>
      <c r="U97" s="338"/>
      <c r="V97" s="338"/>
      <c r="W97" s="338"/>
      <c r="X97" s="338"/>
      <c r="Y97" s="338"/>
      <c r="Z97" s="357" t="s">
        <v>161</v>
      </c>
      <c r="AA97" s="358"/>
      <c r="AB97" s="358"/>
      <c r="AC97" s="358"/>
      <c r="AD97" s="358"/>
      <c r="AE97" s="359"/>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row>
    <row r="98" spans="1:69" s="37" customFormat="1" ht="15" customHeight="1" outlineLevel="3" x14ac:dyDescent="0.15">
      <c r="A98" s="340" t="s">
        <v>121</v>
      </c>
      <c r="B98" s="52" t="s">
        <v>130</v>
      </c>
      <c r="C98" s="332" t="s">
        <v>183</v>
      </c>
      <c r="D98" s="332"/>
      <c r="E98" s="332"/>
      <c r="F98" s="332"/>
      <c r="G98" s="332"/>
      <c r="H98" s="332"/>
      <c r="I98" s="332"/>
      <c r="J98" s="333"/>
      <c r="K98" s="334">
        <f>ROUNDDOWN(N98*R98*U98*110/100,0)</f>
        <v>27500</v>
      </c>
      <c r="L98" s="335"/>
      <c r="M98" s="336"/>
      <c r="N98" s="330">
        <v>25000</v>
      </c>
      <c r="O98" s="330"/>
      <c r="P98" s="330"/>
      <c r="Q98" s="34" t="s">
        <v>213</v>
      </c>
      <c r="R98" s="44">
        <v>1</v>
      </c>
      <c r="S98" s="36" t="s">
        <v>92</v>
      </c>
      <c r="T98" s="34" t="s">
        <v>213</v>
      </c>
      <c r="U98" s="44">
        <v>1</v>
      </c>
      <c r="V98" s="36" t="s">
        <v>125</v>
      </c>
      <c r="W98" s="331" t="str">
        <f t="shared" ref="W98" si="13">"＋消費税相当額"</f>
        <v>＋消費税相当額</v>
      </c>
      <c r="X98" s="331"/>
      <c r="Y98" s="331"/>
      <c r="Z98" s="10"/>
      <c r="AA98" s="11"/>
      <c r="AB98" s="11"/>
      <c r="AC98" s="11"/>
      <c r="AD98" s="11"/>
      <c r="AE98" s="29"/>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row>
    <row r="99" spans="1:69" s="37" customFormat="1" ht="15" customHeight="1" outlineLevel="3" x14ac:dyDescent="0.15">
      <c r="A99" s="340"/>
      <c r="B99" s="52" t="s">
        <v>131</v>
      </c>
      <c r="C99" s="332" t="s">
        <v>101</v>
      </c>
      <c r="D99" s="332"/>
      <c r="E99" s="332"/>
      <c r="F99" s="332"/>
      <c r="G99" s="332"/>
      <c r="H99" s="332"/>
      <c r="I99" s="332"/>
      <c r="J99" s="333"/>
      <c r="K99" s="334">
        <f>ROUNDDOWN(K98*$AJ$3,0)</f>
        <v>5500</v>
      </c>
      <c r="L99" s="335"/>
      <c r="M99" s="336"/>
      <c r="N99" s="12" t="s">
        <v>251</v>
      </c>
      <c r="O99" s="8"/>
      <c r="P99" s="8"/>
      <c r="Q99" s="9"/>
      <c r="R99" s="39"/>
      <c r="S99" s="36"/>
      <c r="T99" s="39"/>
      <c r="U99" s="39"/>
      <c r="V99" s="39"/>
      <c r="W99" s="44"/>
      <c r="X99" s="44"/>
      <c r="Y99" s="44"/>
      <c r="Z99" s="10"/>
      <c r="AA99" s="11"/>
      <c r="AB99" s="11"/>
      <c r="AC99" s="11"/>
      <c r="AD99" s="11"/>
      <c r="AE99" s="29"/>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row>
    <row r="100" spans="1:69" s="37" customFormat="1" ht="15" customHeight="1" outlineLevel="3" x14ac:dyDescent="0.15">
      <c r="A100" s="340"/>
      <c r="B100" s="44" t="s">
        <v>119</v>
      </c>
      <c r="C100" s="44"/>
      <c r="D100" s="44"/>
      <c r="E100" s="44"/>
      <c r="F100" s="44"/>
      <c r="G100" s="44"/>
      <c r="H100" s="44"/>
      <c r="I100" s="44"/>
      <c r="J100" s="44"/>
      <c r="K100" s="334">
        <f>SUM(K98:M99)</f>
        <v>33000</v>
      </c>
      <c r="L100" s="335"/>
      <c r="M100" s="336"/>
      <c r="N100" s="12" t="s">
        <v>156</v>
      </c>
      <c r="O100" s="8"/>
      <c r="P100" s="8"/>
      <c r="Q100" s="9"/>
      <c r="R100" s="39"/>
      <c r="S100" s="39"/>
      <c r="T100" s="39"/>
      <c r="U100" s="39"/>
      <c r="V100" s="39"/>
      <c r="W100" s="44"/>
      <c r="X100" s="44"/>
      <c r="Y100" s="44"/>
      <c r="Z100" s="10"/>
      <c r="AA100" s="11"/>
      <c r="AB100" s="11"/>
      <c r="AC100" s="11"/>
      <c r="AD100" s="11"/>
      <c r="AE100" s="29"/>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row>
    <row r="101" spans="1:69" s="37" customFormat="1" ht="15" customHeight="1" outlineLevel="3" x14ac:dyDescent="0.15">
      <c r="A101" s="46" t="s">
        <v>120</v>
      </c>
      <c r="B101" s="44"/>
      <c r="C101" s="44"/>
      <c r="D101" s="44"/>
      <c r="E101" s="44"/>
      <c r="F101" s="44"/>
      <c r="G101" s="44"/>
      <c r="H101" s="44"/>
      <c r="I101" s="44"/>
      <c r="J101" s="44"/>
      <c r="K101" s="334">
        <f>ROUNDDOWN(K100*$AJ$4,0)</f>
        <v>9900</v>
      </c>
      <c r="L101" s="335"/>
      <c r="M101" s="336"/>
      <c r="N101" s="12" t="s">
        <v>233</v>
      </c>
      <c r="O101" s="14"/>
      <c r="P101" s="8"/>
      <c r="Q101" s="9"/>
      <c r="R101" s="39"/>
      <c r="S101" s="39"/>
      <c r="T101" s="39"/>
      <c r="U101" s="39"/>
      <c r="V101" s="39"/>
      <c r="W101" s="44"/>
      <c r="X101" s="44"/>
      <c r="Y101" s="44"/>
      <c r="Z101" s="10"/>
      <c r="AA101" s="11"/>
      <c r="AB101" s="11"/>
      <c r="AC101" s="11"/>
      <c r="AD101" s="11"/>
      <c r="AE101" s="29"/>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row>
    <row r="102" spans="1:69" s="37" customFormat="1" ht="15" customHeight="1" outlineLevel="3" x14ac:dyDescent="0.15">
      <c r="A102" s="46" t="s">
        <v>160</v>
      </c>
      <c r="B102" s="44"/>
      <c r="C102" s="44"/>
      <c r="D102" s="44"/>
      <c r="E102" s="44"/>
      <c r="F102" s="44"/>
      <c r="G102" s="44"/>
      <c r="H102" s="44"/>
      <c r="I102" s="44"/>
      <c r="J102" s="44"/>
      <c r="K102" s="334">
        <f>SUM(K100:M101)</f>
        <v>42900</v>
      </c>
      <c r="L102" s="335"/>
      <c r="M102" s="336"/>
      <c r="N102" s="46" t="s">
        <v>210</v>
      </c>
      <c r="O102" s="14"/>
      <c r="P102" s="8"/>
      <c r="Q102" s="9"/>
      <c r="R102" s="39"/>
      <c r="S102" s="335">
        <f>ROUNDDOWN(K102/1.1*0.1,0)</f>
        <v>3900</v>
      </c>
      <c r="T102" s="335"/>
      <c r="U102" s="335"/>
      <c r="V102" s="39"/>
      <c r="W102" s="44"/>
      <c r="X102" s="44"/>
      <c r="Y102" s="44"/>
      <c r="Z102" s="10"/>
      <c r="AA102" s="11"/>
      <c r="AB102" s="11"/>
      <c r="AC102" s="11"/>
      <c r="AD102" s="11"/>
      <c r="AE102" s="30"/>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row>
    <row r="103" spans="1:69" s="37" customFormat="1" ht="15" customHeight="1" outlineLevel="3" x14ac:dyDescent="0.15">
      <c r="A103" s="46" t="s">
        <v>232</v>
      </c>
      <c r="B103" s="44"/>
      <c r="C103" s="44"/>
      <c r="D103" s="44"/>
      <c r="E103" s="44"/>
      <c r="F103" s="44"/>
      <c r="G103" s="44"/>
      <c r="H103" s="44"/>
      <c r="I103" s="44"/>
      <c r="J103" s="44"/>
      <c r="K103" s="334">
        <f>K102*N103*Q103</f>
        <v>0</v>
      </c>
      <c r="L103" s="335"/>
      <c r="M103" s="336"/>
      <c r="N103" s="44">
        <f>'ポイント表(Ver.4.1)'!$C$10</f>
        <v>0</v>
      </c>
      <c r="O103" s="39" t="s">
        <v>92</v>
      </c>
      <c r="P103" s="44" t="s">
        <v>213</v>
      </c>
      <c r="Q103" s="44">
        <f>'ポイント表(Ver.4.1)'!$C$31</f>
        <v>0</v>
      </c>
      <c r="R103" s="39" t="s">
        <v>249</v>
      </c>
      <c r="S103" s="331" t="s">
        <v>210</v>
      </c>
      <c r="T103" s="331"/>
      <c r="U103" s="331"/>
      <c r="V103" s="331"/>
      <c r="W103" s="335">
        <f>ROUNDDOWN(K103/1.1*0.1,0)</f>
        <v>0</v>
      </c>
      <c r="X103" s="335"/>
      <c r="Y103" s="335"/>
      <c r="Z103" s="57"/>
      <c r="AA103" s="58"/>
      <c r="AB103" s="11"/>
      <c r="AC103" s="11"/>
      <c r="AD103" s="11"/>
      <c r="AE103" s="30"/>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row>
    <row r="104" spans="1:69" s="37" customFormat="1" ht="15" customHeight="1" outlineLevel="3" x14ac:dyDescent="0.15">
      <c r="A104" s="35"/>
      <c r="B104" s="35"/>
      <c r="C104" s="35"/>
      <c r="D104" s="35"/>
      <c r="E104" s="35"/>
      <c r="F104" s="35"/>
      <c r="G104" s="35"/>
      <c r="H104" s="35"/>
      <c r="I104" s="35"/>
      <c r="J104" s="35"/>
      <c r="K104" s="16"/>
      <c r="L104" s="16"/>
      <c r="N104" s="20"/>
      <c r="O104" s="20"/>
      <c r="P104" s="20"/>
      <c r="Q104" s="35"/>
      <c r="R104" s="35"/>
      <c r="S104" s="45"/>
      <c r="T104" s="35"/>
      <c r="U104" s="35"/>
      <c r="V104" s="45"/>
      <c r="W104" s="35"/>
      <c r="X104" s="19"/>
      <c r="Y104" s="19"/>
      <c r="Z104" s="17"/>
      <c r="AA104" s="17"/>
      <c r="AB104" s="17"/>
      <c r="AC104" s="17"/>
      <c r="AD104" s="17"/>
      <c r="AE104" s="17"/>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row>
    <row r="105" spans="1:69" s="37" customFormat="1" ht="15" customHeight="1" outlineLevel="2" x14ac:dyDescent="0.15">
      <c r="A105" s="35" t="s">
        <v>221</v>
      </c>
      <c r="B105" s="35"/>
      <c r="C105" s="35"/>
      <c r="D105" s="35"/>
      <c r="E105" s="35"/>
      <c r="F105" s="35"/>
      <c r="G105" s="35"/>
      <c r="H105" s="35"/>
      <c r="I105" s="35"/>
      <c r="J105" s="35"/>
      <c r="K105" s="16"/>
      <c r="L105" s="16"/>
      <c r="N105" s="20"/>
      <c r="O105" s="20"/>
      <c r="P105" s="20"/>
      <c r="Q105" s="35"/>
      <c r="R105" s="35"/>
      <c r="S105" s="45"/>
      <c r="T105" s="35"/>
      <c r="U105" s="35"/>
      <c r="V105" s="45"/>
      <c r="Z105" s="17"/>
      <c r="AA105" s="17"/>
      <c r="AB105" s="17"/>
      <c r="AC105" s="17"/>
      <c r="AD105" s="17"/>
      <c r="AE105" s="17"/>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row>
    <row r="106" spans="1:69" s="37" customFormat="1" ht="15" customHeight="1" outlineLevel="2" x14ac:dyDescent="0.15">
      <c r="A106" s="337" t="s">
        <v>98</v>
      </c>
      <c r="B106" s="338"/>
      <c r="C106" s="338"/>
      <c r="D106" s="338"/>
      <c r="E106" s="338"/>
      <c r="F106" s="338"/>
      <c r="G106" s="338"/>
      <c r="H106" s="338"/>
      <c r="I106" s="338"/>
      <c r="J106" s="338"/>
      <c r="K106" s="337" t="s">
        <v>209</v>
      </c>
      <c r="L106" s="338"/>
      <c r="M106" s="339"/>
      <c r="N106" s="337" t="s">
        <v>208</v>
      </c>
      <c r="O106" s="338"/>
      <c r="P106" s="338"/>
      <c r="Q106" s="338"/>
      <c r="R106" s="338"/>
      <c r="S106" s="338"/>
      <c r="T106" s="338"/>
      <c r="U106" s="338"/>
      <c r="V106" s="338"/>
      <c r="W106" s="338"/>
      <c r="X106" s="338"/>
      <c r="Y106" s="338"/>
      <c r="Z106" s="357" t="s">
        <v>161</v>
      </c>
      <c r="AA106" s="358"/>
      <c r="AB106" s="358"/>
      <c r="AC106" s="358"/>
      <c r="AD106" s="358"/>
      <c r="AE106" s="359"/>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row>
    <row r="107" spans="1:69" s="37" customFormat="1" ht="15" customHeight="1" outlineLevel="2" x14ac:dyDescent="0.15">
      <c r="A107" s="340" t="s">
        <v>121</v>
      </c>
      <c r="B107" s="52" t="s">
        <v>130</v>
      </c>
      <c r="C107" s="44" t="s">
        <v>184</v>
      </c>
      <c r="D107" s="44"/>
      <c r="E107" s="44"/>
      <c r="F107" s="44"/>
      <c r="G107" s="44"/>
      <c r="H107" s="44"/>
      <c r="I107" s="44"/>
      <c r="J107" s="44"/>
      <c r="K107" s="334">
        <f>ROUNDDOWN(N107*R107*U107*110/100,0)</f>
        <v>13200</v>
      </c>
      <c r="L107" s="335"/>
      <c r="M107" s="336"/>
      <c r="N107" s="330">
        <v>12000</v>
      </c>
      <c r="O107" s="330"/>
      <c r="P107" s="330"/>
      <c r="Q107" s="34" t="s">
        <v>213</v>
      </c>
      <c r="R107" s="44">
        <v>1</v>
      </c>
      <c r="S107" s="36" t="s">
        <v>92</v>
      </c>
      <c r="T107" s="34" t="s">
        <v>213</v>
      </c>
      <c r="U107" s="44">
        <v>1</v>
      </c>
      <c r="V107" s="36" t="s">
        <v>90</v>
      </c>
      <c r="W107" s="331" t="str">
        <f t="shared" ref="W107" si="14">"＋消費税相当額"</f>
        <v>＋消費税相当額</v>
      </c>
      <c r="X107" s="331"/>
      <c r="Y107" s="331"/>
      <c r="Z107" s="10"/>
      <c r="AA107" s="11"/>
      <c r="AB107" s="11"/>
      <c r="AC107" s="11"/>
      <c r="AD107" s="11"/>
      <c r="AE107" s="29"/>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row>
    <row r="108" spans="1:69" s="37" customFormat="1" ht="15" customHeight="1" outlineLevel="2" x14ac:dyDescent="0.15">
      <c r="A108" s="340"/>
      <c r="B108" s="52" t="s">
        <v>131</v>
      </c>
      <c r="C108" s="44" t="s">
        <v>101</v>
      </c>
      <c r="D108" s="44"/>
      <c r="E108" s="44"/>
      <c r="F108" s="44"/>
      <c r="G108" s="44"/>
      <c r="H108" s="44"/>
      <c r="I108" s="44"/>
      <c r="J108" s="44"/>
      <c r="K108" s="334">
        <f>ROUNDDOWN(K107*$AJ$3,0)</f>
        <v>2640</v>
      </c>
      <c r="L108" s="335"/>
      <c r="M108" s="336"/>
      <c r="N108" s="12" t="s">
        <v>250</v>
      </c>
      <c r="O108" s="8"/>
      <c r="P108" s="8"/>
      <c r="Q108" s="9"/>
      <c r="R108" s="39"/>
      <c r="S108" s="36"/>
      <c r="T108" s="39"/>
      <c r="U108" s="39"/>
      <c r="V108" s="39"/>
      <c r="W108" s="44"/>
      <c r="X108" s="44"/>
      <c r="Y108" s="44"/>
      <c r="Z108" s="10"/>
      <c r="AA108" s="11"/>
      <c r="AB108" s="11"/>
      <c r="AC108" s="11"/>
      <c r="AD108" s="11"/>
      <c r="AE108" s="29"/>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row>
    <row r="109" spans="1:69" s="37" customFormat="1" ht="15" customHeight="1" outlineLevel="2" x14ac:dyDescent="0.15">
      <c r="A109" s="340"/>
      <c r="B109" s="44" t="s">
        <v>119</v>
      </c>
      <c r="C109" s="44"/>
      <c r="D109" s="44"/>
      <c r="E109" s="44"/>
      <c r="F109" s="44"/>
      <c r="G109" s="44"/>
      <c r="H109" s="44"/>
      <c r="I109" s="44"/>
      <c r="J109" s="44"/>
      <c r="K109" s="334">
        <f>SUM(K107:M108)</f>
        <v>15840</v>
      </c>
      <c r="L109" s="335"/>
      <c r="M109" s="336"/>
      <c r="N109" s="12" t="s">
        <v>156</v>
      </c>
      <c r="O109" s="8"/>
      <c r="P109" s="8"/>
      <c r="Q109" s="9"/>
      <c r="R109" s="39"/>
      <c r="S109" s="39"/>
      <c r="T109" s="39"/>
      <c r="U109" s="39"/>
      <c r="V109" s="39"/>
      <c r="W109" s="44"/>
      <c r="X109" s="44"/>
      <c r="Y109" s="44"/>
      <c r="Z109" s="10"/>
      <c r="AA109" s="11"/>
      <c r="AB109" s="11"/>
      <c r="AC109" s="11"/>
      <c r="AD109" s="11"/>
      <c r="AE109" s="29"/>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row>
    <row r="110" spans="1:69" s="37" customFormat="1" ht="15" customHeight="1" outlineLevel="2" x14ac:dyDescent="0.15">
      <c r="A110" s="46" t="s">
        <v>120</v>
      </c>
      <c r="B110" s="44"/>
      <c r="C110" s="44"/>
      <c r="D110" s="44"/>
      <c r="E110" s="44"/>
      <c r="F110" s="44"/>
      <c r="G110" s="44"/>
      <c r="H110" s="44"/>
      <c r="I110" s="44"/>
      <c r="J110" s="44"/>
      <c r="K110" s="334">
        <f>ROUNDDOWN(K109*$AJ$4,0)</f>
        <v>4752</v>
      </c>
      <c r="L110" s="335"/>
      <c r="M110" s="336"/>
      <c r="N110" s="12" t="s">
        <v>233</v>
      </c>
      <c r="O110" s="14"/>
      <c r="P110" s="8"/>
      <c r="Q110" s="9"/>
      <c r="R110" s="39"/>
      <c r="S110" s="39"/>
      <c r="T110" s="39"/>
      <c r="U110" s="39"/>
      <c r="V110" s="39"/>
      <c r="W110" s="44"/>
      <c r="X110" s="44"/>
      <c r="Y110" s="44"/>
      <c r="Z110" s="10"/>
      <c r="AA110" s="11"/>
      <c r="AB110" s="11"/>
      <c r="AC110" s="11"/>
      <c r="AD110" s="11"/>
      <c r="AE110" s="29"/>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row>
    <row r="111" spans="1:69" s="37" customFormat="1" ht="15" customHeight="1" outlineLevel="2" x14ac:dyDescent="0.15">
      <c r="A111" s="46" t="s">
        <v>122</v>
      </c>
      <c r="B111" s="44"/>
      <c r="C111" s="44"/>
      <c r="D111" s="44"/>
      <c r="E111" s="44"/>
      <c r="F111" s="44"/>
      <c r="G111" s="44"/>
      <c r="H111" s="44"/>
      <c r="I111" s="44"/>
      <c r="J111" s="44"/>
      <c r="K111" s="334">
        <f>SUM(K109:M110)</f>
        <v>20592</v>
      </c>
      <c r="L111" s="335"/>
      <c r="M111" s="336"/>
      <c r="N111" s="46" t="s">
        <v>210</v>
      </c>
      <c r="O111" s="14"/>
      <c r="P111" s="8"/>
      <c r="Q111" s="9"/>
      <c r="R111" s="39"/>
      <c r="S111" s="335">
        <f>ROUNDDOWN(K111/1.1*0.1,0)</f>
        <v>1872</v>
      </c>
      <c r="T111" s="335"/>
      <c r="U111" s="335"/>
      <c r="V111" s="39"/>
      <c r="W111" s="44"/>
      <c r="X111" s="44"/>
      <c r="Y111" s="44"/>
      <c r="Z111" s="10"/>
      <c r="AA111" s="11"/>
      <c r="AB111" s="11"/>
      <c r="AC111" s="11"/>
      <c r="AD111" s="11"/>
      <c r="AE111" s="30"/>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row>
    <row r="112" spans="1:69" s="37" customFormat="1" ht="15" customHeight="1" outlineLevel="2" x14ac:dyDescent="0.15">
      <c r="A112" s="392" t="s">
        <v>232</v>
      </c>
      <c r="B112" s="393"/>
      <c r="C112" s="393"/>
      <c r="D112" s="393"/>
      <c r="E112" s="393"/>
      <c r="F112" s="393"/>
      <c r="G112" s="393"/>
      <c r="H112" s="393"/>
      <c r="I112" s="393"/>
      <c r="J112" s="393"/>
      <c r="K112" s="334">
        <f>K111*N112*Q112</f>
        <v>0</v>
      </c>
      <c r="L112" s="335"/>
      <c r="M112" s="336"/>
      <c r="N112" s="44">
        <f>'ポイント表(Ver.4.1)'!C10</f>
        <v>0</v>
      </c>
      <c r="O112" s="39" t="s">
        <v>92</v>
      </c>
      <c r="P112" s="44" t="s">
        <v>213</v>
      </c>
      <c r="Q112" s="44">
        <f>'ポイント表(Ver.4.1)'!$C$32</f>
        <v>0</v>
      </c>
      <c r="R112" s="39" t="s">
        <v>238</v>
      </c>
      <c r="S112" s="331" t="s">
        <v>210</v>
      </c>
      <c r="T112" s="331"/>
      <c r="U112" s="331"/>
      <c r="V112" s="331"/>
      <c r="W112" s="335">
        <f>ROUNDDOWN(K112/1.1*0.1,0)</f>
        <v>0</v>
      </c>
      <c r="X112" s="335"/>
      <c r="Y112" s="335"/>
      <c r="Z112" s="10"/>
      <c r="AA112" s="11"/>
      <c r="AB112" s="11"/>
      <c r="AC112" s="11"/>
      <c r="AD112" s="11"/>
      <c r="AE112" s="30"/>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row>
    <row r="113" spans="1:69" s="37" customFormat="1" ht="15" customHeight="1" outlineLevel="2" x14ac:dyDescent="0.15">
      <c r="A113" s="35"/>
      <c r="B113" s="35"/>
      <c r="C113" s="35"/>
      <c r="D113" s="35"/>
      <c r="E113" s="35"/>
      <c r="F113" s="35"/>
      <c r="G113" s="35"/>
      <c r="H113" s="35"/>
      <c r="I113" s="35"/>
      <c r="J113" s="35"/>
      <c r="K113" s="16"/>
      <c r="L113" s="16"/>
      <c r="N113" s="15"/>
      <c r="O113" s="15"/>
      <c r="P113" s="15"/>
      <c r="Q113" s="35"/>
      <c r="R113" s="35"/>
      <c r="S113" s="45"/>
      <c r="T113" s="35"/>
      <c r="U113" s="35"/>
      <c r="V113" s="45"/>
      <c r="Z113" s="17"/>
      <c r="AA113" s="17"/>
      <c r="AB113" s="17"/>
      <c r="AC113" s="17"/>
      <c r="AD113" s="17"/>
      <c r="AE113" s="17"/>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row>
    <row r="114" spans="1:69" s="37" customFormat="1" ht="15" customHeight="1" outlineLevel="1" x14ac:dyDescent="0.15">
      <c r="A114" s="35" t="s">
        <v>216</v>
      </c>
      <c r="B114" s="35"/>
      <c r="C114" s="35"/>
      <c r="D114" s="35"/>
      <c r="E114" s="35"/>
      <c r="F114" s="35"/>
      <c r="G114" s="35"/>
      <c r="H114" s="35"/>
      <c r="I114" s="35"/>
      <c r="J114" s="35"/>
      <c r="K114" s="16"/>
      <c r="L114" s="16"/>
      <c r="N114" s="15"/>
      <c r="O114" s="15"/>
      <c r="P114" s="15"/>
      <c r="Q114" s="35"/>
      <c r="R114" s="35"/>
      <c r="S114" s="45"/>
      <c r="T114" s="35"/>
      <c r="U114" s="35"/>
      <c r="V114" s="45"/>
      <c r="Z114" s="17"/>
      <c r="AA114" s="17"/>
      <c r="AB114" s="17"/>
      <c r="AC114" s="17"/>
      <c r="AD114" s="17"/>
      <c r="AE114" s="17"/>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row>
    <row r="115" spans="1:69" s="37" customFormat="1" ht="15" customHeight="1" outlineLevel="1" x14ac:dyDescent="0.15">
      <c r="A115" s="337" t="s">
        <v>98</v>
      </c>
      <c r="B115" s="338"/>
      <c r="C115" s="338"/>
      <c r="D115" s="338"/>
      <c r="E115" s="338"/>
      <c r="F115" s="338"/>
      <c r="G115" s="338"/>
      <c r="H115" s="338"/>
      <c r="I115" s="338"/>
      <c r="J115" s="338"/>
      <c r="K115" s="337" t="s">
        <v>209</v>
      </c>
      <c r="L115" s="338"/>
      <c r="M115" s="339"/>
      <c r="N115" s="337" t="s">
        <v>208</v>
      </c>
      <c r="O115" s="338"/>
      <c r="P115" s="338"/>
      <c r="Q115" s="338"/>
      <c r="R115" s="338"/>
      <c r="S115" s="338"/>
      <c r="T115" s="338"/>
      <c r="U115" s="338"/>
      <c r="V115" s="338"/>
      <c r="W115" s="338"/>
      <c r="X115" s="338"/>
      <c r="Y115" s="338"/>
      <c r="Z115" s="357" t="s">
        <v>161</v>
      </c>
      <c r="AA115" s="358"/>
      <c r="AB115" s="358"/>
      <c r="AC115" s="358"/>
      <c r="AD115" s="358"/>
      <c r="AE115" s="359"/>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row>
    <row r="116" spans="1:69" s="37" customFormat="1" ht="15" customHeight="1" outlineLevel="1" x14ac:dyDescent="0.15">
      <c r="A116" s="340" t="s">
        <v>121</v>
      </c>
      <c r="B116" s="52" t="s">
        <v>130</v>
      </c>
      <c r="C116" s="332" t="s">
        <v>152</v>
      </c>
      <c r="D116" s="332"/>
      <c r="E116" s="332"/>
      <c r="F116" s="332"/>
      <c r="G116" s="332"/>
      <c r="H116" s="332"/>
      <c r="I116" s="332"/>
      <c r="J116" s="333"/>
      <c r="K116" s="334">
        <f t="shared" ref="K116" si="15">ROUNDDOWN(N116*R116*U116*110/100,0)</f>
        <v>11000</v>
      </c>
      <c r="L116" s="335"/>
      <c r="M116" s="336"/>
      <c r="N116" s="330">
        <f>10000</f>
        <v>10000</v>
      </c>
      <c r="O116" s="330"/>
      <c r="P116" s="330"/>
      <c r="Q116" s="34" t="s">
        <v>213</v>
      </c>
      <c r="R116" s="44">
        <v>1</v>
      </c>
      <c r="S116" s="36" t="s">
        <v>92</v>
      </c>
      <c r="T116" s="34" t="s">
        <v>213</v>
      </c>
      <c r="U116" s="44">
        <v>1</v>
      </c>
      <c r="V116" s="36" t="s">
        <v>90</v>
      </c>
      <c r="W116" s="331" t="str">
        <f t="shared" ref="W116" si="16">"＋消費税相当額"</f>
        <v>＋消費税相当額</v>
      </c>
      <c r="X116" s="331"/>
      <c r="Y116" s="331"/>
      <c r="Z116" s="10"/>
      <c r="AA116" s="11"/>
      <c r="AB116" s="11"/>
      <c r="AC116" s="11"/>
      <c r="AD116" s="11"/>
      <c r="AE116" s="29"/>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row>
    <row r="117" spans="1:69" s="37" customFormat="1" ht="15" customHeight="1" outlineLevel="1" x14ac:dyDescent="0.15">
      <c r="A117" s="340"/>
      <c r="B117" s="52" t="s">
        <v>131</v>
      </c>
      <c r="C117" s="332" t="s">
        <v>101</v>
      </c>
      <c r="D117" s="332"/>
      <c r="E117" s="332"/>
      <c r="F117" s="332"/>
      <c r="G117" s="332"/>
      <c r="H117" s="332"/>
      <c r="I117" s="332"/>
      <c r="J117" s="333"/>
      <c r="K117" s="334">
        <f>ROUNDDOWN(K116*$AJ$3,0)</f>
        <v>2200</v>
      </c>
      <c r="L117" s="335"/>
      <c r="M117" s="336"/>
      <c r="N117" s="12" t="s">
        <v>250</v>
      </c>
      <c r="O117" s="8"/>
      <c r="P117" s="8"/>
      <c r="Q117" s="9"/>
      <c r="R117" s="39"/>
      <c r="S117" s="36"/>
      <c r="T117" s="39"/>
      <c r="U117" s="39"/>
      <c r="V117" s="39"/>
      <c r="W117" s="44"/>
      <c r="X117" s="44"/>
      <c r="Y117" s="44"/>
      <c r="Z117" s="10"/>
      <c r="AA117" s="11"/>
      <c r="AB117" s="11"/>
      <c r="AC117" s="11"/>
      <c r="AD117" s="11"/>
      <c r="AE117" s="29"/>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row>
    <row r="118" spans="1:69" s="37" customFormat="1" ht="15" customHeight="1" outlineLevel="1" x14ac:dyDescent="0.15">
      <c r="A118" s="340"/>
      <c r="B118" s="44" t="s">
        <v>119</v>
      </c>
      <c r="C118" s="44"/>
      <c r="D118" s="44"/>
      <c r="E118" s="44"/>
      <c r="F118" s="44"/>
      <c r="G118" s="44"/>
      <c r="H118" s="44"/>
      <c r="I118" s="44"/>
      <c r="J118" s="44"/>
      <c r="K118" s="334">
        <f>SUM(K116:M117)</f>
        <v>13200</v>
      </c>
      <c r="L118" s="335"/>
      <c r="M118" s="336"/>
      <c r="N118" s="12" t="s">
        <v>156</v>
      </c>
      <c r="O118" s="8"/>
      <c r="P118" s="8"/>
      <c r="Q118" s="9"/>
      <c r="R118" s="39"/>
      <c r="S118" s="39"/>
      <c r="T118" s="39"/>
      <c r="U118" s="39"/>
      <c r="V118" s="39"/>
      <c r="W118" s="44"/>
      <c r="X118" s="44"/>
      <c r="Y118" s="44"/>
      <c r="Z118" s="10"/>
      <c r="AA118" s="11"/>
      <c r="AB118" s="11"/>
      <c r="AC118" s="11"/>
      <c r="AD118" s="11"/>
      <c r="AE118" s="29"/>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row>
    <row r="119" spans="1:69" s="37" customFormat="1" ht="15" customHeight="1" outlineLevel="1" x14ac:dyDescent="0.15">
      <c r="A119" s="46" t="s">
        <v>120</v>
      </c>
      <c r="B119" s="44"/>
      <c r="C119" s="44"/>
      <c r="D119" s="44"/>
      <c r="E119" s="44"/>
      <c r="F119" s="44"/>
      <c r="G119" s="44"/>
      <c r="H119" s="44"/>
      <c r="I119" s="44"/>
      <c r="J119" s="44"/>
      <c r="K119" s="334">
        <f>ROUNDDOWN(K118*$AJ$4,0)</f>
        <v>3960</v>
      </c>
      <c r="L119" s="335"/>
      <c r="M119" s="336"/>
      <c r="N119" s="12" t="s">
        <v>233</v>
      </c>
      <c r="O119" s="14"/>
      <c r="P119" s="8"/>
      <c r="Q119" s="9"/>
      <c r="R119" s="39"/>
      <c r="S119" s="39"/>
      <c r="T119" s="39"/>
      <c r="U119" s="39"/>
      <c r="V119" s="39"/>
      <c r="W119" s="44"/>
      <c r="X119" s="44"/>
      <c r="Y119" s="44"/>
      <c r="Z119" s="10"/>
      <c r="AA119" s="11"/>
      <c r="AB119" s="11"/>
      <c r="AC119" s="11"/>
      <c r="AD119" s="11"/>
      <c r="AE119" s="29"/>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row>
    <row r="120" spans="1:69" s="37" customFormat="1" ht="15" customHeight="1" outlineLevel="1" x14ac:dyDescent="0.15">
      <c r="A120" s="46" t="s">
        <v>122</v>
      </c>
      <c r="B120" s="44"/>
      <c r="C120" s="44"/>
      <c r="D120" s="44"/>
      <c r="E120" s="44"/>
      <c r="F120" s="44"/>
      <c r="G120" s="44"/>
      <c r="H120" s="44"/>
      <c r="I120" s="44"/>
      <c r="J120" s="44"/>
      <c r="K120" s="334">
        <f>SUM(K118:M119)</f>
        <v>17160</v>
      </c>
      <c r="L120" s="335"/>
      <c r="M120" s="336"/>
      <c r="N120" s="46" t="s">
        <v>210</v>
      </c>
      <c r="O120" s="14"/>
      <c r="P120" s="8"/>
      <c r="Q120" s="9"/>
      <c r="R120" s="39"/>
      <c r="S120" s="335">
        <f>ROUNDDOWN(K120/1.1*0.1,0)</f>
        <v>1560</v>
      </c>
      <c r="T120" s="335"/>
      <c r="U120" s="335"/>
      <c r="V120" s="39"/>
      <c r="W120" s="44"/>
      <c r="X120" s="44"/>
      <c r="Y120" s="44"/>
      <c r="Z120" s="10"/>
      <c r="AA120" s="11"/>
      <c r="AB120" s="11"/>
      <c r="AC120" s="11"/>
      <c r="AD120" s="11"/>
      <c r="AE120" s="29"/>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row>
    <row r="121" spans="1:69" s="37" customFormat="1" ht="15" customHeight="1" outlineLevel="1" x14ac:dyDescent="0.15">
      <c r="A121" s="46" t="s">
        <v>232</v>
      </c>
      <c r="B121" s="44"/>
      <c r="C121" s="44"/>
      <c r="D121" s="44"/>
      <c r="E121" s="44"/>
      <c r="F121" s="44"/>
      <c r="G121" s="44"/>
      <c r="H121" s="44"/>
      <c r="I121" s="44"/>
      <c r="J121" s="44"/>
      <c r="K121" s="334">
        <f>K120*N121*Q121</f>
        <v>0</v>
      </c>
      <c r="L121" s="335"/>
      <c r="M121" s="336"/>
      <c r="N121" s="44">
        <f>'ポイント表(Ver.4.1)'!C10</f>
        <v>0</v>
      </c>
      <c r="O121" s="36" t="s">
        <v>92</v>
      </c>
      <c r="P121" s="34" t="s">
        <v>213</v>
      </c>
      <c r="Q121" s="44">
        <f>'ポイント表(Ver.4.1)'!C35</f>
        <v>0</v>
      </c>
      <c r="R121" s="36" t="s">
        <v>238</v>
      </c>
      <c r="S121" s="331" t="s">
        <v>210</v>
      </c>
      <c r="T121" s="331"/>
      <c r="U121" s="331"/>
      <c r="V121" s="331"/>
      <c r="W121" s="335">
        <f>ROUNDDOWN(K121/1.1*0.1,0)</f>
        <v>0</v>
      </c>
      <c r="X121" s="335"/>
      <c r="Y121" s="335"/>
      <c r="Z121" s="10"/>
      <c r="AA121" s="11"/>
      <c r="AB121" s="11"/>
      <c r="AC121" s="11"/>
      <c r="AD121" s="11"/>
      <c r="AE121" s="30"/>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row>
    <row r="122" spans="1:69" s="37" customFormat="1" ht="15" customHeight="1" outlineLevel="1" x14ac:dyDescent="0.15">
      <c r="A122" s="35"/>
      <c r="B122" s="35"/>
      <c r="C122" s="35"/>
      <c r="D122" s="35"/>
      <c r="E122" s="35"/>
      <c r="F122" s="35"/>
      <c r="G122" s="35"/>
      <c r="H122" s="35"/>
      <c r="I122" s="35"/>
      <c r="J122" s="35"/>
      <c r="K122" s="16"/>
      <c r="L122" s="16"/>
      <c r="N122" s="20"/>
      <c r="O122" s="20"/>
      <c r="P122" s="20"/>
      <c r="Q122" s="35"/>
      <c r="R122" s="35"/>
      <c r="S122" s="45"/>
      <c r="T122" s="35"/>
      <c r="U122" s="35"/>
      <c r="V122" s="45"/>
      <c r="Z122" s="17"/>
      <c r="AA122" s="17"/>
      <c r="AB122" s="17"/>
      <c r="AC122" s="17"/>
      <c r="AD122" s="17"/>
      <c r="AE122" s="17"/>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row>
    <row r="123" spans="1:69" s="37" customFormat="1" ht="15" customHeight="1" x14ac:dyDescent="0.15">
      <c r="A123" s="35" t="s">
        <v>215</v>
      </c>
      <c r="B123" s="35"/>
      <c r="C123" s="35"/>
      <c r="D123" s="35"/>
      <c r="E123" s="35"/>
      <c r="F123" s="35"/>
      <c r="G123" s="35"/>
      <c r="H123" s="35"/>
      <c r="I123" s="35"/>
      <c r="J123" s="35"/>
      <c r="K123" s="16"/>
      <c r="L123" s="16"/>
      <c r="N123" s="20"/>
      <c r="O123" s="20"/>
      <c r="P123" s="20"/>
      <c r="Q123" s="35"/>
      <c r="R123" s="50"/>
      <c r="S123" s="45"/>
      <c r="T123" s="35"/>
      <c r="U123" s="35"/>
      <c r="V123" s="45"/>
      <c r="Z123" s="17"/>
      <c r="AA123" s="17"/>
      <c r="AB123" s="17"/>
      <c r="AC123" s="17"/>
      <c r="AD123" s="17"/>
      <c r="AE123" s="17"/>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row>
    <row r="124" spans="1:69" s="37" customFormat="1" ht="15" customHeight="1" x14ac:dyDescent="0.15">
      <c r="A124" s="337" t="s">
        <v>98</v>
      </c>
      <c r="B124" s="338"/>
      <c r="C124" s="338"/>
      <c r="D124" s="338"/>
      <c r="E124" s="338"/>
      <c r="F124" s="338"/>
      <c r="G124" s="338"/>
      <c r="H124" s="338"/>
      <c r="I124" s="338"/>
      <c r="J124" s="338"/>
      <c r="K124" s="337" t="s">
        <v>209</v>
      </c>
      <c r="L124" s="338"/>
      <c r="M124" s="339"/>
      <c r="N124" s="337" t="s">
        <v>208</v>
      </c>
      <c r="O124" s="338"/>
      <c r="P124" s="338"/>
      <c r="Q124" s="338"/>
      <c r="R124" s="338"/>
      <c r="S124" s="338"/>
      <c r="T124" s="338"/>
      <c r="U124" s="338"/>
      <c r="V124" s="338"/>
      <c r="W124" s="338"/>
      <c r="X124" s="338"/>
      <c r="Y124" s="338"/>
      <c r="Z124" s="357" t="s">
        <v>161</v>
      </c>
      <c r="AA124" s="358"/>
      <c r="AB124" s="358"/>
      <c r="AC124" s="358"/>
      <c r="AD124" s="358"/>
      <c r="AE124" s="359"/>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row>
    <row r="125" spans="1:69" s="37" customFormat="1" ht="15" customHeight="1" x14ac:dyDescent="0.15">
      <c r="A125" s="340" t="s">
        <v>121</v>
      </c>
      <c r="B125" s="52" t="s">
        <v>130</v>
      </c>
      <c r="C125" s="332" t="s">
        <v>186</v>
      </c>
      <c r="D125" s="332"/>
      <c r="E125" s="332"/>
      <c r="F125" s="332"/>
      <c r="G125" s="332"/>
      <c r="H125" s="332"/>
      <c r="I125" s="332"/>
      <c r="J125" s="333"/>
      <c r="K125" s="334">
        <f t="shared" ref="K125:K126" si="17">ROUNDDOWN(N125*R125*U125*110/100,0)</f>
        <v>16500</v>
      </c>
      <c r="L125" s="335"/>
      <c r="M125" s="336"/>
      <c r="N125" s="335">
        <v>15000</v>
      </c>
      <c r="O125" s="335"/>
      <c r="P125" s="335"/>
      <c r="Q125" s="34" t="s">
        <v>213</v>
      </c>
      <c r="R125" s="44">
        <v>1</v>
      </c>
      <c r="S125" s="36" t="s">
        <v>92</v>
      </c>
      <c r="T125" s="34" t="s">
        <v>213</v>
      </c>
      <c r="U125" s="44">
        <v>1</v>
      </c>
      <c r="V125" s="36" t="s">
        <v>188</v>
      </c>
      <c r="W125" s="331" t="str">
        <f>"＋消費税相当額"</f>
        <v>＋消費税相当額</v>
      </c>
      <c r="X125" s="331"/>
      <c r="Y125" s="331"/>
      <c r="Z125" s="10"/>
      <c r="AA125" s="11"/>
      <c r="AB125" s="11"/>
      <c r="AC125" s="11"/>
      <c r="AD125" s="11"/>
      <c r="AE125" s="29"/>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row>
    <row r="126" spans="1:69" s="37" customFormat="1" ht="15" customHeight="1" x14ac:dyDescent="0.15">
      <c r="A126" s="340"/>
      <c r="B126" s="52" t="s">
        <v>131</v>
      </c>
      <c r="C126" s="332" t="s">
        <v>187</v>
      </c>
      <c r="D126" s="332"/>
      <c r="E126" s="332"/>
      <c r="F126" s="332"/>
      <c r="G126" s="332"/>
      <c r="H126" s="332"/>
      <c r="I126" s="332"/>
      <c r="J126" s="333"/>
      <c r="K126" s="334">
        <f t="shared" si="17"/>
        <v>0</v>
      </c>
      <c r="L126" s="335"/>
      <c r="M126" s="336"/>
      <c r="N126" s="335">
        <f>IF($AD$3="院内CRC",15000,0)</f>
        <v>0</v>
      </c>
      <c r="O126" s="335"/>
      <c r="P126" s="335"/>
      <c r="Q126" s="34" t="s">
        <v>213</v>
      </c>
      <c r="R126" s="44">
        <v>1</v>
      </c>
      <c r="S126" s="36" t="s">
        <v>92</v>
      </c>
      <c r="T126" s="34" t="s">
        <v>213</v>
      </c>
      <c r="U126" s="44">
        <v>1</v>
      </c>
      <c r="V126" s="36" t="s">
        <v>188</v>
      </c>
      <c r="W126" s="331" t="str">
        <f t="shared" ref="W126" si="18">"＋消費税相当額"</f>
        <v>＋消費税相当額</v>
      </c>
      <c r="X126" s="331"/>
      <c r="Y126" s="331"/>
      <c r="Z126" s="10"/>
      <c r="AA126" s="11"/>
      <c r="AB126" s="11"/>
      <c r="AC126" s="11"/>
      <c r="AD126" s="11"/>
      <c r="AE126" s="29"/>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row>
    <row r="127" spans="1:69" s="37" customFormat="1" ht="15" customHeight="1" x14ac:dyDescent="0.15">
      <c r="A127" s="340"/>
      <c r="B127" s="52" t="s">
        <v>133</v>
      </c>
      <c r="C127" s="332" t="s">
        <v>101</v>
      </c>
      <c r="D127" s="332"/>
      <c r="E127" s="332"/>
      <c r="F127" s="332"/>
      <c r="G127" s="332"/>
      <c r="H127" s="332"/>
      <c r="I127" s="332"/>
      <c r="J127" s="333"/>
      <c r="K127" s="334">
        <f>ROUNDDOWN(SUM(K125:M126)*$AJ$3,0)</f>
        <v>3300</v>
      </c>
      <c r="L127" s="335"/>
      <c r="M127" s="336"/>
      <c r="N127" s="12" t="s">
        <v>236</v>
      </c>
      <c r="O127" s="8"/>
      <c r="P127" s="8"/>
      <c r="Q127" s="9"/>
      <c r="R127" s="39"/>
      <c r="S127" s="36"/>
      <c r="T127" s="39"/>
      <c r="U127" s="39"/>
      <c r="V127" s="39"/>
      <c r="W127" s="44"/>
      <c r="X127" s="11"/>
      <c r="Y127" s="39"/>
      <c r="Z127" s="10"/>
      <c r="AA127" s="11"/>
      <c r="AB127" s="11"/>
      <c r="AC127" s="11"/>
      <c r="AD127" s="11"/>
      <c r="AE127" s="29"/>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5"/>
    </row>
    <row r="128" spans="1:69" s="37" customFormat="1" ht="15" customHeight="1" x14ac:dyDescent="0.15">
      <c r="A128" s="340"/>
      <c r="B128" s="44" t="s">
        <v>119</v>
      </c>
      <c r="C128" s="44"/>
      <c r="D128" s="44"/>
      <c r="E128" s="44"/>
      <c r="F128" s="44"/>
      <c r="G128" s="44"/>
      <c r="H128" s="44"/>
      <c r="I128" s="44"/>
      <c r="J128" s="44"/>
      <c r="K128" s="334">
        <f>SUM(K125:M127)</f>
        <v>19800</v>
      </c>
      <c r="L128" s="335"/>
      <c r="M128" s="336"/>
      <c r="N128" s="12" t="s">
        <v>132</v>
      </c>
      <c r="O128" s="8"/>
      <c r="P128" s="8"/>
      <c r="Q128" s="9"/>
      <c r="R128" s="39"/>
      <c r="S128" s="39"/>
      <c r="T128" s="39"/>
      <c r="U128" s="39"/>
      <c r="V128" s="39"/>
      <c r="W128" s="44"/>
      <c r="X128" s="44"/>
      <c r="Y128" s="39"/>
      <c r="Z128" s="10"/>
      <c r="AA128" s="11"/>
      <c r="AB128" s="11"/>
      <c r="AC128" s="11"/>
      <c r="AD128" s="11"/>
      <c r="AE128" s="29"/>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5"/>
    </row>
    <row r="129" spans="1:69" s="37" customFormat="1" ht="15" customHeight="1" x14ac:dyDescent="0.15">
      <c r="A129" s="46" t="s">
        <v>120</v>
      </c>
      <c r="B129" s="44"/>
      <c r="C129" s="44"/>
      <c r="D129" s="44"/>
      <c r="E129" s="44"/>
      <c r="F129" s="44"/>
      <c r="G129" s="44"/>
      <c r="H129" s="44"/>
      <c r="I129" s="44"/>
      <c r="J129" s="44"/>
      <c r="K129" s="334">
        <f>ROUNDDOWN(K128*$AJ$4,0)</f>
        <v>5940</v>
      </c>
      <c r="L129" s="335"/>
      <c r="M129" s="336"/>
      <c r="N129" s="12" t="s">
        <v>233</v>
      </c>
      <c r="O129" s="14"/>
      <c r="P129" s="8"/>
      <c r="Q129" s="9"/>
      <c r="R129" s="39"/>
      <c r="S129" s="39"/>
      <c r="T129" s="39"/>
      <c r="U129" s="39"/>
      <c r="V129" s="39"/>
      <c r="W129" s="44"/>
      <c r="X129" s="44"/>
      <c r="Y129" s="39"/>
      <c r="Z129" s="10"/>
      <c r="AA129" s="11"/>
      <c r="AB129" s="11"/>
      <c r="AC129" s="11"/>
      <c r="AD129" s="11"/>
      <c r="AE129" s="29"/>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row>
    <row r="130" spans="1:69" s="37" customFormat="1" ht="15" customHeight="1" x14ac:dyDescent="0.15">
      <c r="A130" s="46" t="s">
        <v>232</v>
      </c>
      <c r="B130" s="44"/>
      <c r="C130" s="44"/>
      <c r="D130" s="44"/>
      <c r="E130" s="44"/>
      <c r="F130" s="44"/>
      <c r="G130" s="44"/>
      <c r="H130" s="44"/>
      <c r="I130" s="44"/>
      <c r="J130" s="44"/>
      <c r="K130" s="334">
        <f>SUM(K128:M129)</f>
        <v>25740</v>
      </c>
      <c r="L130" s="335"/>
      <c r="M130" s="336"/>
      <c r="N130" s="46" t="s">
        <v>210</v>
      </c>
      <c r="O130" s="14"/>
      <c r="P130" s="8"/>
      <c r="Q130" s="9"/>
      <c r="R130" s="39"/>
      <c r="S130" s="335">
        <f>ROUNDDOWN(K130/1.1*0.1,0)</f>
        <v>2340</v>
      </c>
      <c r="T130" s="335"/>
      <c r="U130" s="335"/>
      <c r="V130" s="39"/>
      <c r="W130" s="44"/>
      <c r="X130" s="44"/>
      <c r="Y130" s="39"/>
      <c r="Z130" s="10"/>
      <c r="AA130" s="11"/>
      <c r="AB130" s="11"/>
      <c r="AC130" s="11"/>
      <c r="AD130" s="11"/>
      <c r="AE130" s="30"/>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row>
    <row r="131" spans="1:69" s="37" customFormat="1" ht="15" customHeight="1" x14ac:dyDescent="0.15">
      <c r="A131" s="35"/>
      <c r="B131" s="35"/>
      <c r="C131" s="35"/>
      <c r="D131" s="35"/>
      <c r="E131" s="35"/>
      <c r="F131" s="35"/>
      <c r="G131" s="35"/>
      <c r="H131" s="35"/>
      <c r="I131" s="35"/>
      <c r="J131" s="35"/>
      <c r="K131" s="16"/>
      <c r="L131" s="16"/>
      <c r="N131" s="20"/>
      <c r="O131" s="20"/>
      <c r="P131" s="20"/>
      <c r="Q131" s="35"/>
      <c r="R131" s="35"/>
      <c r="S131" s="45"/>
      <c r="T131" s="35"/>
      <c r="U131" s="35"/>
      <c r="V131" s="45"/>
      <c r="Z131" s="17"/>
      <c r="AA131" s="17"/>
      <c r="AB131" s="17"/>
      <c r="AC131" s="17"/>
      <c r="AD131" s="17"/>
      <c r="AE131" s="17"/>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row>
    <row r="132" spans="1:69" s="37" customFormat="1" ht="15" customHeight="1" x14ac:dyDescent="0.15">
      <c r="A132" s="35" t="s">
        <v>217</v>
      </c>
      <c r="B132" s="35"/>
      <c r="C132" s="35"/>
      <c r="D132" s="35"/>
      <c r="E132" s="35"/>
      <c r="F132" s="35"/>
      <c r="G132" s="35"/>
      <c r="H132" s="35"/>
      <c r="I132" s="35"/>
      <c r="J132" s="35"/>
      <c r="K132" s="16"/>
      <c r="L132" s="16"/>
      <c r="N132" s="20"/>
      <c r="O132" s="20"/>
      <c r="P132" s="20"/>
      <c r="Q132" s="35"/>
      <c r="R132" s="35"/>
      <c r="S132" s="45"/>
      <c r="T132" s="35"/>
      <c r="U132" s="35"/>
      <c r="V132" s="45"/>
      <c r="Z132" s="17"/>
      <c r="AA132" s="17"/>
      <c r="AB132" s="17"/>
      <c r="AC132" s="17"/>
      <c r="AD132" s="17"/>
      <c r="AE132" s="17"/>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row>
    <row r="133" spans="1:69" s="37" customFormat="1" ht="15" customHeight="1" x14ac:dyDescent="0.15">
      <c r="A133" s="337" t="s">
        <v>98</v>
      </c>
      <c r="B133" s="338"/>
      <c r="C133" s="338"/>
      <c r="D133" s="338"/>
      <c r="E133" s="338"/>
      <c r="F133" s="338"/>
      <c r="G133" s="338"/>
      <c r="H133" s="338"/>
      <c r="I133" s="338"/>
      <c r="J133" s="338"/>
      <c r="K133" s="337" t="s">
        <v>209</v>
      </c>
      <c r="L133" s="338"/>
      <c r="M133" s="339"/>
      <c r="N133" s="337" t="s">
        <v>208</v>
      </c>
      <c r="O133" s="338"/>
      <c r="P133" s="338"/>
      <c r="Q133" s="338"/>
      <c r="R133" s="338"/>
      <c r="S133" s="338"/>
      <c r="T133" s="338"/>
      <c r="U133" s="338"/>
      <c r="V133" s="338"/>
      <c r="W133" s="338"/>
      <c r="X133" s="338"/>
      <c r="Y133" s="338"/>
      <c r="Z133" s="357" t="s">
        <v>161</v>
      </c>
      <c r="AA133" s="358"/>
      <c r="AB133" s="358"/>
      <c r="AC133" s="358"/>
      <c r="AD133" s="358"/>
      <c r="AE133" s="359"/>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row>
    <row r="134" spans="1:69" s="37" customFormat="1" ht="15" customHeight="1" x14ac:dyDescent="0.15">
      <c r="A134" s="340" t="s">
        <v>121</v>
      </c>
      <c r="B134" s="52" t="s">
        <v>130</v>
      </c>
      <c r="C134" s="332" t="s">
        <v>153</v>
      </c>
      <c r="D134" s="332"/>
      <c r="E134" s="332"/>
      <c r="F134" s="332"/>
      <c r="G134" s="332"/>
      <c r="H134" s="332"/>
      <c r="I134" s="332"/>
      <c r="J134" s="333"/>
      <c r="K134" s="334">
        <f t="shared" ref="K134" si="19">ROUNDDOWN(N134*R134*U134*110/100,0)</f>
        <v>7700</v>
      </c>
      <c r="L134" s="335"/>
      <c r="M134" s="336"/>
      <c r="N134" s="330">
        <v>7000</v>
      </c>
      <c r="O134" s="330"/>
      <c r="P134" s="330"/>
      <c r="Q134" s="34" t="s">
        <v>213</v>
      </c>
      <c r="R134" s="44">
        <v>1</v>
      </c>
      <c r="S134" s="36" t="s">
        <v>92</v>
      </c>
      <c r="T134" s="34" t="s">
        <v>213</v>
      </c>
      <c r="U134" s="44">
        <f>$U$116</f>
        <v>1</v>
      </c>
      <c r="V134" s="36" t="s">
        <v>90</v>
      </c>
      <c r="W134" s="331" t="str">
        <f>"＋消費税相当額"</f>
        <v>＋消費税相当額</v>
      </c>
      <c r="X134" s="331"/>
      <c r="Y134" s="331"/>
      <c r="Z134" s="10"/>
      <c r="AA134" s="11"/>
      <c r="AB134" s="11"/>
      <c r="AC134" s="11"/>
      <c r="AD134" s="11"/>
      <c r="AE134" s="29"/>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row>
    <row r="135" spans="1:69" s="37" customFormat="1" ht="15" customHeight="1" x14ac:dyDescent="0.15">
      <c r="A135" s="340"/>
      <c r="B135" s="52" t="s">
        <v>131</v>
      </c>
      <c r="C135" s="332" t="s">
        <v>101</v>
      </c>
      <c r="D135" s="332"/>
      <c r="E135" s="332"/>
      <c r="F135" s="332"/>
      <c r="G135" s="332"/>
      <c r="H135" s="332"/>
      <c r="I135" s="332"/>
      <c r="J135" s="333"/>
      <c r="K135" s="334">
        <f>ROUNDDOWN(K134*$AJ$3,0)</f>
        <v>1540</v>
      </c>
      <c r="L135" s="335"/>
      <c r="M135" s="336"/>
      <c r="N135" s="12" t="s">
        <v>250</v>
      </c>
      <c r="O135" s="8"/>
      <c r="P135" s="8"/>
      <c r="Q135" s="9"/>
      <c r="R135" s="39"/>
      <c r="S135" s="36"/>
      <c r="T135" s="39"/>
      <c r="U135" s="39"/>
      <c r="V135" s="39"/>
      <c r="W135" s="44"/>
      <c r="X135" s="44"/>
      <c r="Y135" s="44"/>
      <c r="Z135" s="10"/>
      <c r="AA135" s="11"/>
      <c r="AB135" s="11"/>
      <c r="AC135" s="11"/>
      <c r="AD135" s="11"/>
      <c r="AE135" s="29"/>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5"/>
    </row>
    <row r="136" spans="1:69" ht="15" customHeight="1" x14ac:dyDescent="0.15">
      <c r="A136" s="340"/>
      <c r="B136" s="44" t="s">
        <v>119</v>
      </c>
      <c r="C136" s="44"/>
      <c r="D136" s="44"/>
      <c r="E136" s="44"/>
      <c r="F136" s="44"/>
      <c r="G136" s="44"/>
      <c r="H136" s="44"/>
      <c r="I136" s="44"/>
      <c r="J136" s="44"/>
      <c r="K136" s="334">
        <f>SUM(K134:M135)</f>
        <v>9240</v>
      </c>
      <c r="L136" s="335"/>
      <c r="M136" s="336"/>
      <c r="N136" s="12" t="s">
        <v>156</v>
      </c>
      <c r="O136" s="8"/>
      <c r="P136" s="8"/>
      <c r="Q136" s="9"/>
      <c r="R136" s="39"/>
      <c r="S136" s="39"/>
      <c r="T136" s="39"/>
      <c r="U136" s="39"/>
      <c r="V136" s="39"/>
      <c r="W136" s="44"/>
      <c r="X136" s="44"/>
      <c r="Y136" s="44"/>
      <c r="Z136" s="10"/>
      <c r="AA136" s="11"/>
      <c r="AB136" s="11"/>
      <c r="AC136" s="11"/>
      <c r="AD136" s="11"/>
      <c r="AE136" s="29"/>
      <c r="AF136" s="35"/>
      <c r="AG136" s="35"/>
    </row>
    <row r="137" spans="1:69" s="37" customFormat="1" ht="15" customHeight="1" x14ac:dyDescent="0.15">
      <c r="A137" s="46" t="s">
        <v>120</v>
      </c>
      <c r="B137" s="44"/>
      <c r="C137" s="44"/>
      <c r="D137" s="44"/>
      <c r="E137" s="44"/>
      <c r="F137" s="44"/>
      <c r="G137" s="44"/>
      <c r="H137" s="44"/>
      <c r="I137" s="44"/>
      <c r="J137" s="44"/>
      <c r="K137" s="334">
        <f>ROUNDDOWN(K136*$AJ$4,0)</f>
        <v>2772</v>
      </c>
      <c r="L137" s="335"/>
      <c r="M137" s="336"/>
      <c r="N137" s="12" t="s">
        <v>233</v>
      </c>
      <c r="O137" s="14"/>
      <c r="P137" s="8"/>
      <c r="Q137" s="9"/>
      <c r="R137" s="39"/>
      <c r="S137" s="39"/>
      <c r="T137" s="39"/>
      <c r="U137" s="39"/>
      <c r="V137" s="39"/>
      <c r="W137" s="44"/>
      <c r="X137" s="44"/>
      <c r="Y137" s="44"/>
      <c r="Z137" s="10"/>
      <c r="AA137" s="11"/>
      <c r="AB137" s="11"/>
      <c r="AC137" s="11"/>
      <c r="AD137" s="11"/>
      <c r="AE137" s="29"/>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c r="BQ137" s="35"/>
    </row>
    <row r="138" spans="1:69" s="37" customFormat="1" ht="15" customHeight="1" x14ac:dyDescent="0.15">
      <c r="A138" s="46" t="s">
        <v>122</v>
      </c>
      <c r="B138" s="44"/>
      <c r="C138" s="44"/>
      <c r="D138" s="44"/>
      <c r="E138" s="44"/>
      <c r="F138" s="44"/>
      <c r="G138" s="44"/>
      <c r="H138" s="44"/>
      <c r="I138" s="44"/>
      <c r="J138" s="44"/>
      <c r="K138" s="334">
        <f>SUM(K136:M137)</f>
        <v>12012</v>
      </c>
      <c r="L138" s="335"/>
      <c r="M138" s="336"/>
      <c r="N138" s="46" t="s">
        <v>210</v>
      </c>
      <c r="O138" s="14"/>
      <c r="P138" s="8"/>
      <c r="Q138" s="9"/>
      <c r="R138" s="39"/>
      <c r="S138" s="335">
        <f>ROUNDDOWN(K138/1.1*0.1,0)</f>
        <v>1092</v>
      </c>
      <c r="T138" s="335"/>
      <c r="U138" s="335"/>
      <c r="V138" s="39"/>
      <c r="W138" s="44"/>
      <c r="X138" s="44"/>
      <c r="Y138" s="44"/>
      <c r="Z138" s="10"/>
      <c r="AA138" s="11"/>
      <c r="AB138" s="11"/>
      <c r="AC138" s="11"/>
      <c r="AD138" s="11"/>
      <c r="AE138" s="30"/>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c r="BQ138" s="35"/>
    </row>
    <row r="139" spans="1:69" s="37" customFormat="1" ht="15" customHeight="1" x14ac:dyDescent="0.15">
      <c r="A139" s="46" t="s">
        <v>232</v>
      </c>
      <c r="B139" s="44"/>
      <c r="C139" s="44"/>
      <c r="D139" s="44"/>
      <c r="E139" s="44"/>
      <c r="F139" s="44"/>
      <c r="G139" s="44"/>
      <c r="H139" s="44"/>
      <c r="I139" s="44"/>
      <c r="J139" s="44"/>
      <c r="K139" s="334">
        <f>K138*N139*Q139</f>
        <v>0</v>
      </c>
      <c r="L139" s="335"/>
      <c r="M139" s="336"/>
      <c r="N139" s="44">
        <f>'ポイント表(Ver.4.1)'!C10</f>
        <v>0</v>
      </c>
      <c r="O139" s="36" t="s">
        <v>92</v>
      </c>
      <c r="P139" s="34" t="s">
        <v>213</v>
      </c>
      <c r="Q139" s="44">
        <f>'ポイント表(Ver.4.1)'!C36</f>
        <v>0</v>
      </c>
      <c r="R139" s="36" t="s">
        <v>238</v>
      </c>
      <c r="S139" s="331" t="s">
        <v>210</v>
      </c>
      <c r="T139" s="331"/>
      <c r="U139" s="331"/>
      <c r="V139" s="331"/>
      <c r="W139" s="335">
        <f>ROUNDDOWN(K139/1.1*0.1,0)</f>
        <v>0</v>
      </c>
      <c r="X139" s="335"/>
      <c r="Y139" s="335"/>
      <c r="Z139" s="10"/>
      <c r="AA139" s="11"/>
      <c r="AB139" s="11"/>
      <c r="AC139" s="11"/>
      <c r="AD139" s="11"/>
      <c r="AE139" s="30"/>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35"/>
      <c r="BQ139" s="35"/>
    </row>
    <row r="140" spans="1:69" s="37" customFormat="1" ht="15" customHeight="1" x14ac:dyDescent="0.15">
      <c r="A140" s="35"/>
      <c r="B140" s="35"/>
      <c r="C140" s="35"/>
      <c r="D140" s="35"/>
      <c r="E140" s="35"/>
      <c r="F140" s="35"/>
      <c r="G140" s="35"/>
      <c r="H140" s="35"/>
      <c r="I140" s="35"/>
      <c r="J140" s="35"/>
      <c r="K140" s="16"/>
      <c r="L140" s="16"/>
      <c r="M140" s="19"/>
      <c r="N140" s="19"/>
      <c r="O140" s="19"/>
      <c r="P140" s="35"/>
      <c r="Q140" s="35"/>
      <c r="R140" s="38"/>
      <c r="S140" s="35"/>
      <c r="T140" s="35"/>
      <c r="U140" s="38"/>
      <c r="V140" s="16"/>
      <c r="Z140" s="17"/>
      <c r="AA140" s="17"/>
      <c r="AB140" s="17"/>
      <c r="AC140" s="17"/>
      <c r="AD140" s="17"/>
      <c r="AE140" s="17"/>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row>
    <row r="141" spans="1:69" s="37" customFormat="1" ht="15" customHeight="1" x14ac:dyDescent="0.15">
      <c r="A141" s="35" t="s">
        <v>218</v>
      </c>
      <c r="B141" s="35"/>
      <c r="C141" s="35"/>
      <c r="D141" s="35"/>
      <c r="E141" s="35"/>
      <c r="F141" s="35"/>
      <c r="G141" s="35"/>
      <c r="H141" s="35"/>
      <c r="I141" s="35"/>
      <c r="J141" s="35"/>
      <c r="K141" s="20"/>
      <c r="L141" s="20"/>
      <c r="N141" s="20"/>
      <c r="O141" s="20"/>
      <c r="P141" s="20"/>
      <c r="Q141" s="35"/>
      <c r="R141" s="20"/>
      <c r="S141" s="20"/>
      <c r="T141" s="35"/>
      <c r="U141" s="20"/>
      <c r="V141" s="20"/>
      <c r="Z141" s="20"/>
      <c r="AA141" s="20"/>
      <c r="AB141" s="20"/>
      <c r="AC141" s="20"/>
      <c r="AD141" s="20"/>
      <c r="AE141" s="20"/>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row>
    <row r="142" spans="1:69" s="37" customFormat="1" ht="15" customHeight="1" x14ac:dyDescent="0.15">
      <c r="A142" s="337" t="s">
        <v>98</v>
      </c>
      <c r="B142" s="338"/>
      <c r="C142" s="338"/>
      <c r="D142" s="338"/>
      <c r="E142" s="338"/>
      <c r="F142" s="338"/>
      <c r="G142" s="338"/>
      <c r="H142" s="338"/>
      <c r="I142" s="338"/>
      <c r="J142" s="338"/>
      <c r="K142" s="337" t="s">
        <v>209</v>
      </c>
      <c r="L142" s="338"/>
      <c r="M142" s="339"/>
      <c r="N142" s="337" t="s">
        <v>208</v>
      </c>
      <c r="O142" s="338"/>
      <c r="P142" s="338"/>
      <c r="Q142" s="338"/>
      <c r="R142" s="338"/>
      <c r="S142" s="338"/>
      <c r="T142" s="338"/>
      <c r="U142" s="338"/>
      <c r="V142" s="338"/>
      <c r="W142" s="338"/>
      <c r="X142" s="338"/>
      <c r="Y142" s="338"/>
      <c r="Z142" s="357" t="s">
        <v>161</v>
      </c>
      <c r="AA142" s="358"/>
      <c r="AB142" s="358"/>
      <c r="AC142" s="358"/>
      <c r="AD142" s="358"/>
      <c r="AE142" s="359"/>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row>
    <row r="143" spans="1:69" s="37" customFormat="1" ht="15" customHeight="1" x14ac:dyDescent="0.15">
      <c r="A143" s="340" t="s">
        <v>121</v>
      </c>
      <c r="B143" s="52" t="s">
        <v>130</v>
      </c>
      <c r="C143" s="332" t="s">
        <v>190</v>
      </c>
      <c r="D143" s="332"/>
      <c r="E143" s="332"/>
      <c r="F143" s="332"/>
      <c r="G143" s="332"/>
      <c r="H143" s="332"/>
      <c r="I143" s="332"/>
      <c r="J143" s="333"/>
      <c r="K143" s="334">
        <f>ROUNDDOWN(N143*R143*110/100,0)</f>
        <v>16500</v>
      </c>
      <c r="L143" s="335"/>
      <c r="M143" s="336"/>
      <c r="N143" s="335">
        <v>15000</v>
      </c>
      <c r="O143" s="335"/>
      <c r="P143" s="335"/>
      <c r="Q143" s="34" t="s">
        <v>213</v>
      </c>
      <c r="R143" s="44">
        <f t="shared" ref="R143:R144" si="20">$U$116</f>
        <v>1</v>
      </c>
      <c r="S143" s="36" t="s">
        <v>90</v>
      </c>
      <c r="T143" s="331" t="str">
        <f t="shared" ref="T143:T144" si="21">"＋消費税相当額"</f>
        <v>＋消費税相当額</v>
      </c>
      <c r="U143" s="331"/>
      <c r="V143" s="331"/>
      <c r="W143" s="59"/>
      <c r="X143" s="59"/>
      <c r="Y143" s="59"/>
      <c r="Z143" s="10"/>
      <c r="AA143" s="11"/>
      <c r="AB143" s="11"/>
      <c r="AC143" s="11"/>
      <c r="AD143" s="11"/>
      <c r="AE143" s="29"/>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row>
    <row r="144" spans="1:69" s="37" customFormat="1" ht="15" customHeight="1" x14ac:dyDescent="0.15">
      <c r="A144" s="340"/>
      <c r="B144" s="52" t="s">
        <v>131</v>
      </c>
      <c r="C144" s="332" t="s">
        <v>191</v>
      </c>
      <c r="D144" s="332"/>
      <c r="E144" s="332"/>
      <c r="F144" s="332"/>
      <c r="G144" s="332"/>
      <c r="H144" s="332"/>
      <c r="I144" s="332"/>
      <c r="J144" s="333"/>
      <c r="K144" s="334">
        <f t="shared" ref="K144" si="22">ROUNDDOWN(N144*R144*110/100,0)</f>
        <v>8250</v>
      </c>
      <c r="L144" s="335"/>
      <c r="M144" s="336"/>
      <c r="N144" s="335">
        <f>IF($AD$3="院内CRC",15000,7500)</f>
        <v>7500</v>
      </c>
      <c r="O144" s="335"/>
      <c r="P144" s="335"/>
      <c r="Q144" s="34" t="s">
        <v>213</v>
      </c>
      <c r="R144" s="44">
        <f t="shared" si="20"/>
        <v>1</v>
      </c>
      <c r="S144" s="36" t="s">
        <v>90</v>
      </c>
      <c r="T144" s="331" t="str">
        <f t="shared" si="21"/>
        <v>＋消費税相当額</v>
      </c>
      <c r="U144" s="331"/>
      <c r="V144" s="331"/>
      <c r="W144" s="59"/>
      <c r="X144" s="59"/>
      <c r="Y144" s="59"/>
      <c r="Z144" s="10"/>
      <c r="AA144" s="11"/>
      <c r="AB144" s="11"/>
      <c r="AC144" s="11"/>
      <c r="AD144" s="11"/>
      <c r="AE144" s="29"/>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row>
    <row r="145" spans="1:69" s="37" customFormat="1" ht="15" customHeight="1" x14ac:dyDescent="0.15">
      <c r="A145" s="340"/>
      <c r="B145" s="52" t="s">
        <v>133</v>
      </c>
      <c r="C145" s="332" t="s">
        <v>101</v>
      </c>
      <c r="D145" s="332"/>
      <c r="E145" s="332"/>
      <c r="F145" s="332"/>
      <c r="G145" s="332"/>
      <c r="H145" s="332"/>
      <c r="I145" s="332"/>
      <c r="J145" s="333"/>
      <c r="K145" s="334">
        <f>ROUNDDOWN(SUM(K143:M144)*$AJ$3,0)</f>
        <v>4950</v>
      </c>
      <c r="L145" s="335"/>
      <c r="M145" s="336"/>
      <c r="N145" s="12" t="s">
        <v>236</v>
      </c>
      <c r="O145" s="8"/>
      <c r="P145" s="8"/>
      <c r="Q145" s="9"/>
      <c r="R145" s="39"/>
      <c r="S145" s="36"/>
      <c r="T145" s="39"/>
      <c r="U145" s="39"/>
      <c r="V145" s="39"/>
      <c r="W145" s="44"/>
      <c r="X145" s="11"/>
      <c r="Y145" s="39"/>
      <c r="Z145" s="10"/>
      <c r="AA145" s="11"/>
      <c r="AB145" s="11"/>
      <c r="AC145" s="11"/>
      <c r="AD145" s="11"/>
      <c r="AE145" s="29"/>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c r="BN145" s="35"/>
      <c r="BO145" s="35"/>
      <c r="BP145" s="35"/>
      <c r="BQ145" s="35"/>
    </row>
    <row r="146" spans="1:69" s="37" customFormat="1" ht="15" customHeight="1" x14ac:dyDescent="0.15">
      <c r="A146" s="340"/>
      <c r="B146" s="44" t="s">
        <v>119</v>
      </c>
      <c r="C146" s="44"/>
      <c r="D146" s="44"/>
      <c r="E146" s="44"/>
      <c r="F146" s="44"/>
      <c r="G146" s="44"/>
      <c r="H146" s="44"/>
      <c r="I146" s="44"/>
      <c r="J146" s="44"/>
      <c r="K146" s="334">
        <f>SUM(K143:M145)</f>
        <v>29700</v>
      </c>
      <c r="L146" s="335"/>
      <c r="M146" s="336"/>
      <c r="N146" s="12" t="s">
        <v>132</v>
      </c>
      <c r="O146" s="8"/>
      <c r="P146" s="8"/>
      <c r="Q146" s="9"/>
      <c r="R146" s="39"/>
      <c r="S146" s="39"/>
      <c r="T146" s="39"/>
      <c r="U146" s="39"/>
      <c r="V146" s="39"/>
      <c r="W146" s="44"/>
      <c r="X146" s="44"/>
      <c r="Y146" s="39"/>
      <c r="Z146" s="10"/>
      <c r="AA146" s="11"/>
      <c r="AB146" s="11"/>
      <c r="AC146" s="11"/>
      <c r="AD146" s="11"/>
      <c r="AE146" s="29"/>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c r="BK146" s="35"/>
      <c r="BL146" s="35"/>
      <c r="BM146" s="35"/>
      <c r="BN146" s="35"/>
      <c r="BO146" s="35"/>
      <c r="BP146" s="35"/>
      <c r="BQ146" s="35"/>
    </row>
    <row r="147" spans="1:69" s="37" customFormat="1" ht="15" customHeight="1" x14ac:dyDescent="0.15">
      <c r="A147" s="46" t="s">
        <v>120</v>
      </c>
      <c r="B147" s="44"/>
      <c r="C147" s="44"/>
      <c r="D147" s="44"/>
      <c r="E147" s="44"/>
      <c r="F147" s="44"/>
      <c r="G147" s="44"/>
      <c r="H147" s="44"/>
      <c r="I147" s="44"/>
      <c r="J147" s="44"/>
      <c r="K147" s="334">
        <f>ROUNDDOWN(K146*$AJ$4,0)</f>
        <v>8910</v>
      </c>
      <c r="L147" s="335"/>
      <c r="M147" s="336"/>
      <c r="N147" s="12" t="s">
        <v>233</v>
      </c>
      <c r="O147" s="14"/>
      <c r="P147" s="8"/>
      <c r="Q147" s="9"/>
      <c r="R147" s="39"/>
      <c r="S147" s="39"/>
      <c r="T147" s="39"/>
      <c r="U147" s="39"/>
      <c r="V147" s="39"/>
      <c r="W147" s="44"/>
      <c r="X147" s="44"/>
      <c r="Y147" s="39"/>
      <c r="Z147" s="10"/>
      <c r="AA147" s="11"/>
      <c r="AB147" s="11"/>
      <c r="AC147" s="11"/>
      <c r="AD147" s="11"/>
      <c r="AE147" s="29"/>
      <c r="AF147" s="35"/>
      <c r="AG147" s="35"/>
      <c r="AH147" s="35"/>
      <c r="AI147" s="35"/>
      <c r="AJ147" s="35"/>
      <c r="AK147" s="35"/>
      <c r="AL147" s="35"/>
      <c r="AM147" s="35"/>
      <c r="AN147" s="35"/>
      <c r="AO147" s="35"/>
      <c r="AP147" s="35"/>
      <c r="AQ147" s="35"/>
      <c r="AR147" s="35"/>
      <c r="AS147" s="35"/>
      <c r="AT147" s="35"/>
      <c r="AU147" s="35"/>
      <c r="AV147" s="35"/>
      <c r="AW147" s="35"/>
      <c r="AX147" s="35"/>
      <c r="AY147" s="35"/>
      <c r="AZ147" s="35"/>
      <c r="BA147" s="35"/>
      <c r="BB147" s="35"/>
      <c r="BC147" s="35"/>
      <c r="BD147" s="35"/>
      <c r="BE147" s="35"/>
      <c r="BF147" s="35"/>
      <c r="BG147" s="35"/>
      <c r="BH147" s="35"/>
      <c r="BI147" s="35"/>
      <c r="BJ147" s="35"/>
      <c r="BK147" s="35"/>
      <c r="BL147" s="35"/>
      <c r="BM147" s="35"/>
      <c r="BN147" s="35"/>
      <c r="BO147" s="35"/>
      <c r="BP147" s="35"/>
      <c r="BQ147" s="35"/>
    </row>
    <row r="148" spans="1:69" s="37" customFormat="1" ht="15" customHeight="1" x14ac:dyDescent="0.15">
      <c r="A148" s="46" t="s">
        <v>232</v>
      </c>
      <c r="B148" s="44"/>
      <c r="C148" s="44"/>
      <c r="D148" s="44"/>
      <c r="E148" s="44"/>
      <c r="F148" s="44"/>
      <c r="G148" s="44"/>
      <c r="H148" s="44"/>
      <c r="I148" s="44"/>
      <c r="J148" s="44"/>
      <c r="K148" s="334">
        <f>SUM(K146:M147)</f>
        <v>38610</v>
      </c>
      <c r="L148" s="335"/>
      <c r="M148" s="336"/>
      <c r="N148" s="46" t="s">
        <v>210</v>
      </c>
      <c r="O148" s="14"/>
      <c r="P148" s="8"/>
      <c r="Q148" s="9"/>
      <c r="R148" s="39"/>
      <c r="S148" s="335">
        <f>ROUNDDOWN(K148/1.1*0.1,0)</f>
        <v>3510</v>
      </c>
      <c r="T148" s="335"/>
      <c r="U148" s="335"/>
      <c r="V148" s="39"/>
      <c r="W148" s="44"/>
      <c r="X148" s="44"/>
      <c r="Y148" s="39"/>
      <c r="Z148" s="10"/>
      <c r="AA148" s="11"/>
      <c r="AB148" s="11"/>
      <c r="AC148" s="11"/>
      <c r="AD148" s="11"/>
      <c r="AE148" s="30"/>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5"/>
      <c r="BJ148" s="35"/>
      <c r="BK148" s="35"/>
      <c r="BL148" s="35"/>
      <c r="BM148" s="35"/>
      <c r="BN148" s="35"/>
      <c r="BO148" s="35"/>
      <c r="BP148" s="35"/>
      <c r="BQ148" s="35"/>
    </row>
    <row r="149" spans="1:69" s="37" customFormat="1" ht="15" customHeight="1" x14ac:dyDescent="0.15">
      <c r="A149" s="35"/>
      <c r="B149" s="35"/>
      <c r="C149" s="35"/>
      <c r="D149" s="35"/>
      <c r="E149" s="35"/>
      <c r="F149" s="35"/>
      <c r="G149" s="35"/>
      <c r="H149" s="35"/>
      <c r="I149" s="35"/>
      <c r="J149" s="35"/>
      <c r="K149" s="16"/>
      <c r="L149" s="16"/>
      <c r="N149" s="19"/>
      <c r="O149" s="19"/>
      <c r="P149" s="19"/>
      <c r="Q149" s="35"/>
      <c r="R149" s="35"/>
      <c r="S149" s="45"/>
      <c r="T149" s="35"/>
      <c r="U149" s="38"/>
      <c r="V149" s="45"/>
      <c r="Z149" s="17"/>
      <c r="AA149" s="17"/>
      <c r="AB149" s="17"/>
      <c r="AC149" s="17"/>
      <c r="AD149" s="17"/>
      <c r="AE149" s="17"/>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c r="BK149" s="35"/>
      <c r="BL149" s="35"/>
      <c r="BM149" s="35"/>
      <c r="BN149" s="35"/>
      <c r="BO149" s="35"/>
      <c r="BP149" s="35"/>
      <c r="BQ149" s="35"/>
    </row>
    <row r="150" spans="1:69" s="37" customFormat="1" ht="15" customHeight="1" outlineLevel="1" x14ac:dyDescent="0.15">
      <c r="A150" s="35" t="s">
        <v>219</v>
      </c>
      <c r="B150" s="35"/>
      <c r="C150" s="35"/>
      <c r="D150" s="35"/>
      <c r="E150" s="35"/>
      <c r="F150" s="35"/>
      <c r="G150" s="35"/>
      <c r="H150" s="391"/>
      <c r="I150" s="391"/>
      <c r="J150" s="391"/>
      <c r="K150" s="16"/>
      <c r="S150" s="45"/>
      <c r="T150" s="35"/>
      <c r="U150" s="38"/>
      <c r="V150" s="45"/>
      <c r="Z150" s="17"/>
      <c r="AA150" s="17"/>
      <c r="AB150" s="17"/>
      <c r="AC150" s="17"/>
      <c r="AD150" s="17"/>
      <c r="AE150" s="17"/>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35"/>
      <c r="BQ150" s="35"/>
    </row>
    <row r="151" spans="1:69" s="37" customFormat="1" ht="15" customHeight="1" outlineLevel="1" x14ac:dyDescent="0.15">
      <c r="A151" s="35" t="s">
        <v>222</v>
      </c>
      <c r="B151" s="38"/>
      <c r="C151" s="38"/>
      <c r="D151" s="35" t="s">
        <v>253</v>
      </c>
      <c r="E151" s="35"/>
      <c r="F151" s="35"/>
      <c r="G151" s="378"/>
      <c r="H151" s="378"/>
      <c r="I151" s="378"/>
      <c r="J151" s="45" t="s">
        <v>192</v>
      </c>
      <c r="K151" s="378"/>
      <c r="L151" s="378"/>
      <c r="M151" s="378"/>
      <c r="N151" s="19"/>
      <c r="O151" s="19"/>
      <c r="P151" s="19"/>
      <c r="Q151" s="35"/>
      <c r="R151" s="35"/>
      <c r="S151" s="45"/>
      <c r="T151" s="35"/>
      <c r="U151" s="38"/>
      <c r="V151" s="45"/>
      <c r="W151" s="35"/>
      <c r="Z151" s="17"/>
      <c r="AA151" s="17"/>
      <c r="AB151" s="17"/>
      <c r="AC151" s="17"/>
      <c r="AD151" s="17"/>
      <c r="AE151" s="17"/>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row>
    <row r="152" spans="1:69" s="37" customFormat="1" ht="15" customHeight="1" outlineLevel="1" x14ac:dyDescent="0.15">
      <c r="A152" s="337" t="s">
        <v>98</v>
      </c>
      <c r="B152" s="338"/>
      <c r="C152" s="338"/>
      <c r="D152" s="338"/>
      <c r="E152" s="338"/>
      <c r="F152" s="338"/>
      <c r="G152" s="338"/>
      <c r="H152" s="338"/>
      <c r="I152" s="338"/>
      <c r="J152" s="338"/>
      <c r="K152" s="337" t="s">
        <v>209</v>
      </c>
      <c r="L152" s="338"/>
      <c r="M152" s="339"/>
      <c r="N152" s="337" t="s">
        <v>208</v>
      </c>
      <c r="O152" s="338"/>
      <c r="P152" s="338"/>
      <c r="Q152" s="338"/>
      <c r="R152" s="338"/>
      <c r="S152" s="338"/>
      <c r="T152" s="338"/>
      <c r="U152" s="338"/>
      <c r="V152" s="338"/>
      <c r="W152" s="338"/>
      <c r="X152" s="338"/>
      <c r="Y152" s="338"/>
      <c r="Z152" s="357" t="s">
        <v>161</v>
      </c>
      <c r="AA152" s="358"/>
      <c r="AB152" s="358"/>
      <c r="AC152" s="358"/>
      <c r="AD152" s="358"/>
      <c r="AE152" s="359"/>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c r="BQ152" s="35"/>
    </row>
    <row r="153" spans="1:69" s="37" customFormat="1" ht="15" customHeight="1" outlineLevel="1" x14ac:dyDescent="0.15">
      <c r="A153" s="340" t="s">
        <v>121</v>
      </c>
      <c r="B153" s="52" t="s">
        <v>130</v>
      </c>
      <c r="C153" s="332" t="s">
        <v>154</v>
      </c>
      <c r="D153" s="332"/>
      <c r="E153" s="332"/>
      <c r="F153" s="332"/>
      <c r="G153" s="332"/>
      <c r="H153" s="332"/>
      <c r="I153" s="332"/>
      <c r="J153" s="333"/>
      <c r="K153" s="334">
        <f t="shared" ref="K153" si="23">ROUNDDOWN(N153*R153*110/100,0)</f>
        <v>11000</v>
      </c>
      <c r="L153" s="335"/>
      <c r="M153" s="336"/>
      <c r="N153" s="334">
        <v>10000</v>
      </c>
      <c r="O153" s="335"/>
      <c r="P153" s="335"/>
      <c r="Q153" s="34" t="s">
        <v>213</v>
      </c>
      <c r="R153" s="11">
        <v>1</v>
      </c>
      <c r="S153" s="25" t="s">
        <v>226</v>
      </c>
      <c r="T153" s="25"/>
      <c r="U153" s="331" t="str">
        <f>"＋消費税相当額"</f>
        <v>＋消費税相当額</v>
      </c>
      <c r="V153" s="331"/>
      <c r="W153" s="331"/>
      <c r="X153" s="59"/>
      <c r="Y153" s="59"/>
      <c r="Z153" s="60"/>
      <c r="AA153" s="59"/>
      <c r="AB153" s="59"/>
      <c r="AC153" s="59"/>
      <c r="AD153" s="59"/>
      <c r="AE153" s="61"/>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c r="BQ153" s="35"/>
    </row>
    <row r="154" spans="1:69" s="37" customFormat="1" ht="15" customHeight="1" outlineLevel="1" x14ac:dyDescent="0.15">
      <c r="A154" s="340"/>
      <c r="B154" s="52" t="s">
        <v>131</v>
      </c>
      <c r="C154" s="332" t="s">
        <v>101</v>
      </c>
      <c r="D154" s="332"/>
      <c r="E154" s="332"/>
      <c r="F154" s="332"/>
      <c r="G154" s="332"/>
      <c r="H154" s="332"/>
      <c r="I154" s="332"/>
      <c r="J154" s="333"/>
      <c r="K154" s="334">
        <f>ROUNDDOWN(K153*$AJ$3,0)</f>
        <v>2200</v>
      </c>
      <c r="L154" s="335"/>
      <c r="M154" s="336"/>
      <c r="N154" s="12" t="s">
        <v>250</v>
      </c>
      <c r="O154" s="8"/>
      <c r="P154" s="8"/>
      <c r="Q154" s="9"/>
      <c r="R154" s="39"/>
      <c r="S154" s="36"/>
      <c r="T154" s="39"/>
      <c r="U154" s="39"/>
      <c r="V154" s="39"/>
      <c r="W154" s="44"/>
      <c r="X154" s="44"/>
      <c r="Y154" s="44"/>
      <c r="Z154" s="10"/>
      <c r="AA154" s="11"/>
      <c r="AB154" s="11"/>
      <c r="AC154" s="11"/>
      <c r="AD154" s="11"/>
      <c r="AE154" s="29"/>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35"/>
      <c r="BQ154" s="35"/>
    </row>
    <row r="155" spans="1:69" s="37" customFormat="1" ht="15" customHeight="1" outlineLevel="1" x14ac:dyDescent="0.15">
      <c r="A155" s="340"/>
      <c r="B155" s="44" t="s">
        <v>119</v>
      </c>
      <c r="C155" s="44"/>
      <c r="D155" s="44"/>
      <c r="E155" s="44"/>
      <c r="F155" s="44"/>
      <c r="G155" s="44"/>
      <c r="H155" s="44"/>
      <c r="I155" s="44"/>
      <c r="J155" s="59"/>
      <c r="K155" s="334">
        <f>SUM(K153:M154)</f>
        <v>13200</v>
      </c>
      <c r="L155" s="335"/>
      <c r="M155" s="336"/>
      <c r="N155" s="12" t="s">
        <v>156</v>
      </c>
      <c r="O155" s="8"/>
      <c r="P155" s="8"/>
      <c r="Q155" s="9"/>
      <c r="R155" s="39"/>
      <c r="S155" s="39"/>
      <c r="T155" s="39"/>
      <c r="U155" s="39"/>
      <c r="V155" s="39"/>
      <c r="W155" s="44"/>
      <c r="X155" s="44"/>
      <c r="Y155" s="44"/>
      <c r="Z155" s="10"/>
      <c r="AA155" s="11"/>
      <c r="AB155" s="11"/>
      <c r="AC155" s="11"/>
      <c r="AD155" s="11"/>
      <c r="AE155" s="29"/>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row>
    <row r="156" spans="1:69" s="37" customFormat="1" ht="15" customHeight="1" outlineLevel="1" x14ac:dyDescent="0.15">
      <c r="A156" s="46" t="s">
        <v>120</v>
      </c>
      <c r="B156" s="44"/>
      <c r="C156" s="44"/>
      <c r="D156" s="44"/>
      <c r="E156" s="44"/>
      <c r="F156" s="44"/>
      <c r="G156" s="44"/>
      <c r="H156" s="44"/>
      <c r="I156" s="44"/>
      <c r="J156" s="59"/>
      <c r="K156" s="334">
        <f>ROUNDDOWN(K155*$AJ$4,0)</f>
        <v>3960</v>
      </c>
      <c r="L156" s="335"/>
      <c r="M156" s="336"/>
      <c r="N156" s="12" t="s">
        <v>233</v>
      </c>
      <c r="O156" s="14"/>
      <c r="P156" s="8"/>
      <c r="Q156" s="9"/>
      <c r="R156" s="39"/>
      <c r="S156" s="39"/>
      <c r="T156" s="39"/>
      <c r="U156" s="39"/>
      <c r="V156" s="39"/>
      <c r="W156" s="44"/>
      <c r="X156" s="44"/>
      <c r="Y156" s="44"/>
      <c r="Z156" s="10"/>
      <c r="AA156" s="11"/>
      <c r="AB156" s="11"/>
      <c r="AC156" s="11"/>
      <c r="AD156" s="11"/>
      <c r="AE156" s="29"/>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row>
    <row r="157" spans="1:69" s="37" customFormat="1" ht="15" customHeight="1" outlineLevel="1" x14ac:dyDescent="0.15">
      <c r="A157" s="46" t="s">
        <v>122</v>
      </c>
      <c r="B157" s="44"/>
      <c r="C157" s="44"/>
      <c r="D157" s="44"/>
      <c r="E157" s="44"/>
      <c r="F157" s="44"/>
      <c r="G157" s="44"/>
      <c r="H157" s="44"/>
      <c r="I157" s="44"/>
      <c r="J157" s="59"/>
      <c r="K157" s="334">
        <f>SUM(K155:M156)</f>
        <v>17160</v>
      </c>
      <c r="L157" s="335"/>
      <c r="M157" s="336"/>
      <c r="N157" s="46" t="s">
        <v>210</v>
      </c>
      <c r="O157" s="14"/>
      <c r="P157" s="8"/>
      <c r="Q157" s="9"/>
      <c r="R157" s="39"/>
      <c r="S157" s="335">
        <f>ROUNDDOWN(K157/1.1*0.1,0)</f>
        <v>1560</v>
      </c>
      <c r="T157" s="335"/>
      <c r="U157" s="335"/>
      <c r="V157" s="39"/>
      <c r="W157" s="44"/>
      <c r="X157" s="44"/>
      <c r="Y157" s="44"/>
      <c r="Z157" s="10"/>
      <c r="AA157" s="11"/>
      <c r="AB157" s="11"/>
      <c r="AC157" s="11"/>
      <c r="AD157" s="11"/>
      <c r="AE157" s="30"/>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35"/>
      <c r="BQ157" s="35"/>
    </row>
    <row r="158" spans="1:69" s="37" customFormat="1" ht="15" customHeight="1" outlineLevel="1" x14ac:dyDescent="0.15">
      <c r="A158" s="352" t="s">
        <v>232</v>
      </c>
      <c r="B158" s="353"/>
      <c r="C158" s="353"/>
      <c r="D158" s="353"/>
      <c r="E158" s="353"/>
      <c r="F158" s="353"/>
      <c r="G158" s="353"/>
      <c r="H158" s="353"/>
      <c r="I158" s="353"/>
      <c r="J158" s="353"/>
      <c r="K158" s="334">
        <f>IF(N158="",0,K157*N158)</f>
        <v>0</v>
      </c>
      <c r="L158" s="335"/>
      <c r="M158" s="336"/>
      <c r="N158" s="13">
        <f>IFERROR(IF($H$150="利用あり",DATEDIF(EOMONTH(G151,-1),EOMONTH(K151,0)+1,"M"),0),"")</f>
        <v>0</v>
      </c>
      <c r="O158" s="14" t="s">
        <v>252</v>
      </c>
      <c r="P158" s="8"/>
      <c r="Q158" s="44"/>
      <c r="R158" s="59"/>
      <c r="S158" s="331" t="s">
        <v>210</v>
      </c>
      <c r="T158" s="331"/>
      <c r="U158" s="331"/>
      <c r="V158" s="331"/>
      <c r="W158" s="335">
        <f>ROUNDDOWN(K158/1.1*0.1,0)</f>
        <v>0</v>
      </c>
      <c r="X158" s="335"/>
      <c r="Y158" s="335"/>
      <c r="Z158" s="60"/>
      <c r="AA158" s="59"/>
      <c r="AB158" s="59"/>
      <c r="AC158" s="59"/>
      <c r="AD158" s="59"/>
      <c r="AE158" s="61"/>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c r="BQ158" s="35"/>
    </row>
    <row r="159" spans="1:69" s="37" customFormat="1" ht="15" customHeight="1" outlineLevel="1" x14ac:dyDescent="0.15">
      <c r="A159" s="35" t="s">
        <v>223</v>
      </c>
      <c r="B159" s="45"/>
      <c r="C159" s="45"/>
      <c r="D159" s="45"/>
      <c r="E159" s="45"/>
      <c r="F159" s="45"/>
      <c r="G159" s="45"/>
      <c r="H159" s="45"/>
      <c r="I159" s="45"/>
      <c r="J159" s="45"/>
      <c r="K159" s="16"/>
      <c r="L159" s="16"/>
      <c r="N159" s="19"/>
      <c r="O159" s="19"/>
      <c r="P159" s="19"/>
      <c r="Q159" s="35"/>
      <c r="R159" s="17"/>
      <c r="S159" s="26"/>
      <c r="T159" s="38"/>
      <c r="U159" s="38"/>
      <c r="W159" s="35"/>
      <c r="AA159" s="17"/>
      <c r="AB159" s="17"/>
      <c r="AC159" s="17"/>
      <c r="AD159" s="17"/>
      <c r="AE159" s="17"/>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row>
    <row r="160" spans="1:69" s="37" customFormat="1" ht="15" customHeight="1" outlineLevel="1" x14ac:dyDescent="0.15">
      <c r="A160" s="337" t="s">
        <v>98</v>
      </c>
      <c r="B160" s="338"/>
      <c r="C160" s="338"/>
      <c r="D160" s="338"/>
      <c r="E160" s="338"/>
      <c r="F160" s="338"/>
      <c r="G160" s="338"/>
      <c r="H160" s="338"/>
      <c r="I160" s="338"/>
      <c r="J160" s="338"/>
      <c r="K160" s="337" t="s">
        <v>209</v>
      </c>
      <c r="L160" s="338"/>
      <c r="M160" s="339"/>
      <c r="N160" s="337" t="s">
        <v>208</v>
      </c>
      <c r="O160" s="338"/>
      <c r="P160" s="338"/>
      <c r="Q160" s="338"/>
      <c r="R160" s="338"/>
      <c r="S160" s="338"/>
      <c r="T160" s="338"/>
      <c r="U160" s="338"/>
      <c r="V160" s="338"/>
      <c r="W160" s="338"/>
      <c r="X160" s="338"/>
      <c r="Y160" s="338"/>
      <c r="Z160" s="357" t="s">
        <v>161</v>
      </c>
      <c r="AA160" s="358"/>
      <c r="AB160" s="358"/>
      <c r="AC160" s="358"/>
      <c r="AD160" s="358"/>
      <c r="AE160" s="359"/>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row>
    <row r="161" spans="1:69" s="37" customFormat="1" ht="15" customHeight="1" outlineLevel="1" x14ac:dyDescent="0.15">
      <c r="A161" s="340" t="s">
        <v>121</v>
      </c>
      <c r="B161" s="52" t="s">
        <v>130</v>
      </c>
      <c r="C161" s="332" t="s">
        <v>154</v>
      </c>
      <c r="D161" s="332"/>
      <c r="E161" s="332"/>
      <c r="F161" s="332"/>
      <c r="G161" s="332"/>
      <c r="H161" s="332"/>
      <c r="I161" s="332"/>
      <c r="J161" s="333"/>
      <c r="K161" s="334">
        <f t="shared" ref="K161" si="24">ROUNDDOWN(N161*R161*110/100,0)</f>
        <v>0</v>
      </c>
      <c r="L161" s="335"/>
      <c r="M161" s="336"/>
      <c r="N161" s="335">
        <f>N153*12</f>
        <v>120000</v>
      </c>
      <c r="O161" s="335"/>
      <c r="P161" s="335"/>
      <c r="Q161" s="34" t="s">
        <v>213</v>
      </c>
      <c r="R161" s="11">
        <f>IF($H$150="利用あり",1,0)</f>
        <v>0</v>
      </c>
      <c r="S161" s="27" t="s">
        <v>193</v>
      </c>
      <c r="T161" s="331" t="str">
        <f t="shared" ref="T161" si="25">"＋消費税相当額"</f>
        <v>＋消費税相当額</v>
      </c>
      <c r="U161" s="331"/>
      <c r="V161" s="331"/>
      <c r="W161" s="59"/>
      <c r="X161" s="59"/>
      <c r="Y161" s="59"/>
      <c r="Z161" s="10"/>
      <c r="AA161" s="11"/>
      <c r="AB161" s="11"/>
      <c r="AC161" s="11"/>
      <c r="AD161" s="11"/>
      <c r="AE161" s="29"/>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c r="BQ161" s="35"/>
    </row>
    <row r="162" spans="1:69" s="37" customFormat="1" ht="15" customHeight="1" outlineLevel="1" x14ac:dyDescent="0.15">
      <c r="A162" s="340"/>
      <c r="B162" s="52" t="s">
        <v>131</v>
      </c>
      <c r="C162" s="332" t="s">
        <v>101</v>
      </c>
      <c r="D162" s="332"/>
      <c r="E162" s="332"/>
      <c r="F162" s="332"/>
      <c r="G162" s="332"/>
      <c r="H162" s="332"/>
      <c r="I162" s="332"/>
      <c r="J162" s="333"/>
      <c r="K162" s="334">
        <f>ROUNDDOWN(K161*$AJ$3,0)</f>
        <v>0</v>
      </c>
      <c r="L162" s="335"/>
      <c r="M162" s="336"/>
      <c r="N162" s="12" t="s">
        <v>250</v>
      </c>
      <c r="O162" s="8"/>
      <c r="P162" s="8"/>
      <c r="Q162" s="9"/>
      <c r="R162" s="39"/>
      <c r="S162" s="36"/>
      <c r="T162" s="39"/>
      <c r="U162" s="39"/>
      <c r="V162" s="39"/>
      <c r="W162" s="44"/>
      <c r="X162" s="44"/>
      <c r="Y162" s="44"/>
      <c r="Z162" s="10"/>
      <c r="AA162" s="11"/>
      <c r="AB162" s="11"/>
      <c r="AC162" s="11"/>
      <c r="AD162" s="11"/>
      <c r="AE162" s="29"/>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row>
    <row r="163" spans="1:69" s="37" customFormat="1" ht="15" customHeight="1" outlineLevel="1" x14ac:dyDescent="0.15">
      <c r="A163" s="340"/>
      <c r="B163" s="44" t="s">
        <v>119</v>
      </c>
      <c r="C163" s="44"/>
      <c r="D163" s="44"/>
      <c r="E163" s="44"/>
      <c r="F163" s="44"/>
      <c r="G163" s="44"/>
      <c r="H163" s="44"/>
      <c r="I163" s="44"/>
      <c r="J163" s="59"/>
      <c r="K163" s="334">
        <f>SUM(K161:M162)</f>
        <v>0</v>
      </c>
      <c r="L163" s="335"/>
      <c r="M163" s="336"/>
      <c r="N163" s="12" t="s">
        <v>156</v>
      </c>
      <c r="O163" s="8"/>
      <c r="P163" s="8"/>
      <c r="Q163" s="9"/>
      <c r="R163" s="39"/>
      <c r="S163" s="39"/>
      <c r="T163" s="39"/>
      <c r="U163" s="39"/>
      <c r="V163" s="39"/>
      <c r="W163" s="44"/>
      <c r="X163" s="44"/>
      <c r="Y163" s="44"/>
      <c r="Z163" s="10"/>
      <c r="AA163" s="11"/>
      <c r="AB163" s="11"/>
      <c r="AC163" s="11"/>
      <c r="AD163" s="11"/>
      <c r="AE163" s="29"/>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row>
    <row r="164" spans="1:69" s="37" customFormat="1" ht="15" customHeight="1" outlineLevel="1" x14ac:dyDescent="0.15">
      <c r="A164" s="46" t="s">
        <v>120</v>
      </c>
      <c r="B164" s="44"/>
      <c r="C164" s="44"/>
      <c r="D164" s="44"/>
      <c r="E164" s="44"/>
      <c r="F164" s="44"/>
      <c r="G164" s="44"/>
      <c r="H164" s="44"/>
      <c r="I164" s="44"/>
      <c r="J164" s="59"/>
      <c r="K164" s="334">
        <f>ROUNDDOWN(K163*$AJ$4,0)</f>
        <v>0</v>
      </c>
      <c r="L164" s="335"/>
      <c r="M164" s="336"/>
      <c r="N164" s="12" t="s">
        <v>233</v>
      </c>
      <c r="O164" s="14"/>
      <c r="P164" s="8"/>
      <c r="Q164" s="9"/>
      <c r="R164" s="39"/>
      <c r="S164" s="39"/>
      <c r="T164" s="39"/>
      <c r="U164" s="39"/>
      <c r="V164" s="39"/>
      <c r="W164" s="44"/>
      <c r="X164" s="44"/>
      <c r="Y164" s="44"/>
      <c r="Z164" s="10"/>
      <c r="AA164" s="11"/>
      <c r="AB164" s="11"/>
      <c r="AC164" s="11"/>
      <c r="AD164" s="11"/>
      <c r="AE164" s="29"/>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row>
    <row r="165" spans="1:69" s="37" customFormat="1" ht="15" customHeight="1" outlineLevel="1" x14ac:dyDescent="0.15">
      <c r="A165" s="46" t="s">
        <v>122</v>
      </c>
      <c r="B165" s="44"/>
      <c r="C165" s="44"/>
      <c r="D165" s="44"/>
      <c r="E165" s="44"/>
      <c r="F165" s="44"/>
      <c r="G165" s="44"/>
      <c r="H165" s="44"/>
      <c r="I165" s="44"/>
      <c r="J165" s="59"/>
      <c r="K165" s="334">
        <f>SUM(K163:M164)</f>
        <v>0</v>
      </c>
      <c r="L165" s="335"/>
      <c r="M165" s="336"/>
      <c r="N165" s="46" t="s">
        <v>210</v>
      </c>
      <c r="O165" s="14"/>
      <c r="P165" s="8"/>
      <c r="Q165" s="9"/>
      <c r="R165" s="39"/>
      <c r="S165" s="335">
        <f>ROUNDDOWN(K165/1.1*0.1,0)</f>
        <v>0</v>
      </c>
      <c r="T165" s="335"/>
      <c r="U165" s="335"/>
      <c r="V165" s="39"/>
      <c r="W165" s="44"/>
      <c r="X165" s="44"/>
      <c r="Y165" s="44"/>
      <c r="Z165" s="10"/>
      <c r="AA165" s="11"/>
      <c r="AB165" s="11"/>
      <c r="AC165" s="11"/>
      <c r="AD165" s="11"/>
      <c r="AE165" s="30"/>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row>
    <row r="166" spans="1:69" s="37" customFormat="1" ht="15" customHeight="1" outlineLevel="1" x14ac:dyDescent="0.15">
      <c r="A166" s="46" t="s">
        <v>232</v>
      </c>
      <c r="B166" s="44"/>
      <c r="C166" s="44"/>
      <c r="D166" s="44"/>
      <c r="E166" s="44"/>
      <c r="F166" s="44"/>
      <c r="G166" s="44"/>
      <c r="H166" s="44"/>
      <c r="I166" s="44"/>
      <c r="J166" s="59"/>
      <c r="K166" s="334">
        <f>IFERROR(IF(N166="",0,K165*N166),0)</f>
        <v>0</v>
      </c>
      <c r="L166" s="335"/>
      <c r="M166" s="336"/>
      <c r="N166" s="10">
        <f>IFERROR(IF($H$150="利用あり",Z4-P4,0),"")</f>
        <v>0</v>
      </c>
      <c r="O166" s="14" t="s">
        <v>254</v>
      </c>
      <c r="P166" s="8"/>
      <c r="Q166" s="34"/>
      <c r="R166" s="59"/>
      <c r="S166" s="331" t="s">
        <v>210</v>
      </c>
      <c r="T166" s="331"/>
      <c r="U166" s="331"/>
      <c r="V166" s="331"/>
      <c r="W166" s="335">
        <f>ROUNDDOWN(K166/1.1*0.1,0)</f>
        <v>0</v>
      </c>
      <c r="X166" s="335"/>
      <c r="Y166" s="335"/>
      <c r="Z166" s="10"/>
      <c r="AA166" s="11"/>
      <c r="AB166" s="11"/>
      <c r="AC166" s="11"/>
      <c r="AD166" s="11"/>
      <c r="AE166" s="30"/>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c r="BQ166" s="35"/>
    </row>
    <row r="167" spans="1:69" s="37" customFormat="1" ht="15" customHeight="1" outlineLevel="1" x14ac:dyDescent="0.15">
      <c r="A167" s="62"/>
      <c r="B167" s="38"/>
      <c r="C167" s="38"/>
      <c r="D167" s="38"/>
      <c r="E167" s="38"/>
      <c r="F167" s="38"/>
      <c r="G167" s="38"/>
      <c r="H167" s="38"/>
      <c r="I167" s="38"/>
      <c r="J167" s="38"/>
      <c r="K167" s="16"/>
      <c r="L167" s="16"/>
      <c r="N167" s="19"/>
      <c r="O167" s="19"/>
      <c r="P167" s="19"/>
      <c r="Q167" s="35"/>
      <c r="R167" s="17"/>
      <c r="S167" s="26"/>
      <c r="T167" s="45"/>
      <c r="V167" s="45"/>
      <c r="Z167" s="17"/>
      <c r="AA167" s="17"/>
      <c r="AB167" s="17"/>
      <c r="AC167" s="17"/>
      <c r="AD167" s="17"/>
      <c r="AE167" s="17"/>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row>
    <row r="168" spans="1:69" s="37" customFormat="1" ht="15" customHeight="1" x14ac:dyDescent="0.15">
      <c r="A168" s="35" t="s">
        <v>220</v>
      </c>
      <c r="B168" s="38"/>
      <c r="C168" s="38"/>
      <c r="D168" s="38"/>
      <c r="E168" s="38"/>
      <c r="F168" s="38"/>
      <c r="G168" s="38"/>
      <c r="H168" s="38"/>
      <c r="I168" s="38"/>
      <c r="J168" s="38"/>
      <c r="K168" s="16"/>
      <c r="L168" s="16"/>
      <c r="N168" s="19"/>
      <c r="O168" s="19"/>
      <c r="P168" s="19"/>
      <c r="Q168" s="35"/>
      <c r="R168" s="17"/>
      <c r="S168" s="26"/>
      <c r="T168" s="45"/>
      <c r="V168" s="45"/>
      <c r="Z168" s="17"/>
      <c r="AA168" s="17"/>
      <c r="AB168" s="17"/>
      <c r="AC168" s="17"/>
      <c r="AD168" s="17"/>
      <c r="AE168" s="17"/>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5"/>
    </row>
    <row r="169" spans="1:69" s="37" customFormat="1" ht="15" customHeight="1" x14ac:dyDescent="0.15">
      <c r="A169" s="337" t="s">
        <v>98</v>
      </c>
      <c r="B169" s="338"/>
      <c r="C169" s="338"/>
      <c r="D169" s="338"/>
      <c r="E169" s="338"/>
      <c r="F169" s="338"/>
      <c r="G169" s="338"/>
      <c r="H169" s="338"/>
      <c r="I169" s="338"/>
      <c r="J169" s="338"/>
      <c r="K169" s="337" t="s">
        <v>209</v>
      </c>
      <c r="L169" s="338"/>
      <c r="M169" s="339"/>
      <c r="N169" s="337" t="s">
        <v>208</v>
      </c>
      <c r="O169" s="338"/>
      <c r="P169" s="338"/>
      <c r="Q169" s="338"/>
      <c r="R169" s="338"/>
      <c r="S169" s="338"/>
      <c r="T169" s="338"/>
      <c r="U169" s="338"/>
      <c r="V169" s="338"/>
      <c r="W169" s="338"/>
      <c r="X169" s="338"/>
      <c r="Y169" s="338"/>
      <c r="Z169" s="357" t="s">
        <v>161</v>
      </c>
      <c r="AA169" s="358"/>
      <c r="AB169" s="358"/>
      <c r="AC169" s="358"/>
      <c r="AD169" s="358"/>
      <c r="AE169" s="359"/>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row>
    <row r="170" spans="1:69" s="37" customFormat="1" ht="15" customHeight="1" x14ac:dyDescent="0.15">
      <c r="A170" s="340" t="s">
        <v>121</v>
      </c>
      <c r="B170" s="52" t="s">
        <v>130</v>
      </c>
      <c r="C170" s="332" t="s">
        <v>155</v>
      </c>
      <c r="D170" s="332"/>
      <c r="E170" s="332"/>
      <c r="F170" s="332"/>
      <c r="G170" s="332"/>
      <c r="H170" s="332"/>
      <c r="I170" s="332"/>
      <c r="J170" s="333"/>
      <c r="K170" s="334">
        <f>ROUNDDOWN(N170*R170*U170*110/100,0)</f>
        <v>33000</v>
      </c>
      <c r="L170" s="335"/>
      <c r="M170" s="336"/>
      <c r="N170" s="334">
        <v>30000</v>
      </c>
      <c r="O170" s="335"/>
      <c r="P170" s="335"/>
      <c r="Q170" s="34" t="s">
        <v>96</v>
      </c>
      <c r="R170" s="44">
        <v>1</v>
      </c>
      <c r="S170" s="36" t="s">
        <v>92</v>
      </c>
      <c r="T170" s="34" t="s">
        <v>213</v>
      </c>
      <c r="U170" s="11">
        <v>1</v>
      </c>
      <c r="V170" s="25" t="s">
        <v>226</v>
      </c>
      <c r="W170" s="331" t="str">
        <f t="shared" ref="W170" si="26">"＋消費税相当額"</f>
        <v>＋消費税相当額</v>
      </c>
      <c r="X170" s="331"/>
      <c r="Y170" s="331"/>
      <c r="Z170" s="10"/>
      <c r="AA170" s="11"/>
      <c r="AB170" s="11"/>
      <c r="AC170" s="11"/>
      <c r="AD170" s="11"/>
      <c r="AE170" s="29"/>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row>
    <row r="171" spans="1:69" s="37" customFormat="1" ht="15" customHeight="1" x14ac:dyDescent="0.15">
      <c r="A171" s="340"/>
      <c r="B171" s="52" t="s">
        <v>131</v>
      </c>
      <c r="C171" s="332" t="s">
        <v>101</v>
      </c>
      <c r="D171" s="332"/>
      <c r="E171" s="332"/>
      <c r="F171" s="332"/>
      <c r="G171" s="332"/>
      <c r="H171" s="332"/>
      <c r="I171" s="332"/>
      <c r="J171" s="333"/>
      <c r="K171" s="334">
        <f>ROUNDDOWN(K170*$AJ$3,0)</f>
        <v>6600</v>
      </c>
      <c r="L171" s="335"/>
      <c r="M171" s="336"/>
      <c r="N171" s="12" t="s">
        <v>250</v>
      </c>
      <c r="O171" s="8"/>
      <c r="P171" s="8"/>
      <c r="Q171" s="9"/>
      <c r="R171" s="39"/>
      <c r="S171" s="36"/>
      <c r="T171" s="39"/>
      <c r="U171" s="39"/>
      <c r="V171" s="39"/>
      <c r="W171" s="44"/>
      <c r="X171" s="44"/>
      <c r="Y171" s="44"/>
      <c r="Z171" s="10"/>
      <c r="AA171" s="11"/>
      <c r="AB171" s="11"/>
      <c r="AC171" s="11"/>
      <c r="AD171" s="11"/>
      <c r="AE171" s="29"/>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row>
    <row r="172" spans="1:69" ht="15" customHeight="1" x14ac:dyDescent="0.15">
      <c r="A172" s="340"/>
      <c r="B172" s="44" t="s">
        <v>119</v>
      </c>
      <c r="C172" s="44"/>
      <c r="D172" s="44"/>
      <c r="E172" s="44"/>
      <c r="F172" s="44"/>
      <c r="G172" s="44"/>
      <c r="H172" s="44"/>
      <c r="I172" s="44"/>
      <c r="J172" s="44"/>
      <c r="K172" s="334">
        <f>SUM(K170:M171)</f>
        <v>39600</v>
      </c>
      <c r="L172" s="335"/>
      <c r="M172" s="336"/>
      <c r="N172" s="12" t="s">
        <v>156</v>
      </c>
      <c r="O172" s="8"/>
      <c r="P172" s="8"/>
      <c r="Q172" s="9"/>
      <c r="R172" s="39"/>
      <c r="S172" s="39"/>
      <c r="T172" s="39"/>
      <c r="U172" s="39"/>
      <c r="V172" s="39"/>
      <c r="W172" s="44"/>
      <c r="X172" s="44"/>
      <c r="Y172" s="44"/>
      <c r="Z172" s="10"/>
      <c r="AA172" s="11"/>
      <c r="AB172" s="11"/>
      <c r="AC172" s="11"/>
      <c r="AD172" s="11"/>
      <c r="AE172" s="29"/>
      <c r="AF172" s="35"/>
      <c r="AG172" s="35"/>
    </row>
    <row r="173" spans="1:69" ht="15" customHeight="1" x14ac:dyDescent="0.15">
      <c r="A173" s="46" t="s">
        <v>120</v>
      </c>
      <c r="B173" s="44"/>
      <c r="C173" s="44"/>
      <c r="D173" s="44"/>
      <c r="E173" s="44"/>
      <c r="F173" s="44"/>
      <c r="G173" s="44"/>
      <c r="H173" s="44"/>
      <c r="I173" s="44"/>
      <c r="J173" s="44"/>
      <c r="K173" s="334">
        <f>ROUNDDOWN(K172*$AJ$4,0)</f>
        <v>11880</v>
      </c>
      <c r="L173" s="335"/>
      <c r="M173" s="336"/>
      <c r="N173" s="12" t="s">
        <v>233</v>
      </c>
      <c r="O173" s="14"/>
      <c r="P173" s="8"/>
      <c r="Q173" s="9"/>
      <c r="R173" s="39"/>
      <c r="S173" s="39"/>
      <c r="T173" s="39"/>
      <c r="U173" s="39"/>
      <c r="V173" s="39"/>
      <c r="W173" s="44"/>
      <c r="X173" s="44"/>
      <c r="Y173" s="44"/>
      <c r="Z173" s="10"/>
      <c r="AA173" s="11"/>
      <c r="AB173" s="11"/>
      <c r="AC173" s="11"/>
      <c r="AD173" s="11"/>
      <c r="AE173" s="29"/>
      <c r="AF173" s="35"/>
      <c r="AG173" s="35"/>
    </row>
    <row r="174" spans="1:69" ht="15" customHeight="1" x14ac:dyDescent="0.15">
      <c r="A174" s="46" t="s">
        <v>122</v>
      </c>
      <c r="B174" s="44"/>
      <c r="C174" s="44"/>
      <c r="D174" s="44"/>
      <c r="E174" s="44"/>
      <c r="F174" s="44"/>
      <c r="G174" s="44"/>
      <c r="H174" s="44"/>
      <c r="I174" s="44"/>
      <c r="J174" s="44"/>
      <c r="K174" s="334">
        <f>SUM(K172:M173)</f>
        <v>51480</v>
      </c>
      <c r="L174" s="335"/>
      <c r="M174" s="336"/>
      <c r="N174" s="46" t="s">
        <v>210</v>
      </c>
      <c r="O174" s="14"/>
      <c r="P174" s="8"/>
      <c r="Q174" s="9"/>
      <c r="R174" s="39"/>
      <c r="S174" s="335">
        <f>ROUNDDOWN(K174/1.1*0.1,0)</f>
        <v>4680</v>
      </c>
      <c r="T174" s="335"/>
      <c r="U174" s="335"/>
      <c r="V174" s="39"/>
      <c r="W174" s="44"/>
      <c r="X174" s="44"/>
      <c r="Y174" s="44"/>
      <c r="Z174" s="10"/>
      <c r="AA174" s="11"/>
      <c r="AB174" s="11"/>
      <c r="AC174" s="11"/>
      <c r="AD174" s="11"/>
      <c r="AE174" s="30"/>
      <c r="AF174" s="35"/>
      <c r="AG174" s="35"/>
    </row>
    <row r="175" spans="1:69" ht="15" customHeight="1" x14ac:dyDescent="0.15">
      <c r="A175" s="46" t="s">
        <v>232</v>
      </c>
      <c r="B175" s="44"/>
      <c r="C175" s="44"/>
      <c r="D175" s="44"/>
      <c r="E175" s="44"/>
      <c r="F175" s="44"/>
      <c r="G175" s="44"/>
      <c r="H175" s="44"/>
      <c r="I175" s="44"/>
      <c r="J175" s="44"/>
      <c r="K175" s="334">
        <f>K174*N175*Q175</f>
        <v>0</v>
      </c>
      <c r="L175" s="335"/>
      <c r="M175" s="336"/>
      <c r="N175" s="44">
        <f>'ポイント表(Ver.4.1)'!C10</f>
        <v>0</v>
      </c>
      <c r="O175" s="36" t="s">
        <v>92</v>
      </c>
      <c r="P175" s="34" t="s">
        <v>213</v>
      </c>
      <c r="Q175" s="11">
        <v>1</v>
      </c>
      <c r="R175" s="8" t="s">
        <v>255</v>
      </c>
      <c r="S175" s="331" t="s">
        <v>210</v>
      </c>
      <c r="T175" s="331"/>
      <c r="U175" s="331"/>
      <c r="V175" s="331"/>
      <c r="W175" s="335">
        <f>ROUNDDOWN(K175/1.1*0.1,0)</f>
        <v>0</v>
      </c>
      <c r="X175" s="335"/>
      <c r="Y175" s="335"/>
      <c r="Z175" s="10"/>
      <c r="AA175" s="11"/>
      <c r="AB175" s="11"/>
      <c r="AC175" s="11"/>
      <c r="AD175" s="11"/>
      <c r="AE175" s="30"/>
      <c r="AF175" s="35"/>
      <c r="AG175" s="35"/>
    </row>
    <row r="176" spans="1:69" ht="15" customHeight="1" x14ac:dyDescent="0.15">
      <c r="B176" s="35"/>
      <c r="M176" s="41"/>
      <c r="N176" s="42"/>
      <c r="O176" s="38"/>
      <c r="AC176" s="35"/>
      <c r="AF176" s="35"/>
      <c r="AG176" s="35"/>
    </row>
    <row r="177" spans="1:33" ht="15" customHeight="1" x14ac:dyDescent="0.15">
      <c r="A177" s="379" t="s">
        <v>299</v>
      </c>
      <c r="B177" s="380"/>
      <c r="C177" s="380"/>
      <c r="D177" s="380"/>
      <c r="E177" s="380"/>
      <c r="F177" s="380"/>
      <c r="G177" s="380"/>
      <c r="H177" s="380"/>
      <c r="I177" s="380"/>
      <c r="J177" s="380"/>
      <c r="K177" s="380"/>
      <c r="L177" s="380"/>
      <c r="M177" s="380"/>
      <c r="N177" s="380"/>
      <c r="O177" s="380"/>
      <c r="P177" s="380"/>
      <c r="Q177" s="380"/>
      <c r="R177" s="380"/>
      <c r="S177" s="380"/>
      <c r="T177" s="380"/>
      <c r="U177" s="380"/>
      <c r="V177" s="380"/>
      <c r="W177" s="380"/>
      <c r="X177" s="380"/>
      <c r="Y177" s="380"/>
      <c r="Z177" s="380"/>
      <c r="AA177" s="380"/>
      <c r="AB177" s="380"/>
      <c r="AC177" s="380"/>
      <c r="AD177" s="380"/>
      <c r="AE177" s="381"/>
      <c r="AF177" s="35"/>
      <c r="AG177" s="35"/>
    </row>
    <row r="178" spans="1:33" ht="15" customHeight="1" x14ac:dyDescent="0.15">
      <c r="A178" s="382"/>
      <c r="B178" s="383"/>
      <c r="C178" s="383"/>
      <c r="D178" s="383"/>
      <c r="E178" s="383"/>
      <c r="F178" s="383"/>
      <c r="G178" s="383"/>
      <c r="H178" s="383"/>
      <c r="I178" s="383"/>
      <c r="J178" s="383"/>
      <c r="K178" s="383"/>
      <c r="L178" s="383"/>
      <c r="M178" s="383"/>
      <c r="N178" s="383"/>
      <c r="O178" s="383"/>
      <c r="P178" s="383"/>
      <c r="Q178" s="383"/>
      <c r="R178" s="383"/>
      <c r="S178" s="383"/>
      <c r="T178" s="383"/>
      <c r="U178" s="383"/>
      <c r="V178" s="383"/>
      <c r="W178" s="383"/>
      <c r="X178" s="383"/>
      <c r="Y178" s="383"/>
      <c r="Z178" s="383"/>
      <c r="AA178" s="383"/>
      <c r="AB178" s="383"/>
      <c r="AC178" s="383"/>
      <c r="AD178" s="383"/>
      <c r="AE178" s="384"/>
      <c r="AF178" s="35"/>
      <c r="AG178" s="35"/>
    </row>
    <row r="179" spans="1:33" ht="15" customHeight="1" x14ac:dyDescent="0.15">
      <c r="A179" s="382"/>
      <c r="B179" s="383"/>
      <c r="C179" s="383"/>
      <c r="D179" s="383"/>
      <c r="E179" s="383"/>
      <c r="F179" s="383"/>
      <c r="G179" s="383"/>
      <c r="H179" s="383"/>
      <c r="I179" s="383"/>
      <c r="J179" s="383"/>
      <c r="K179" s="383"/>
      <c r="L179" s="383"/>
      <c r="M179" s="383"/>
      <c r="N179" s="383"/>
      <c r="O179" s="383"/>
      <c r="P179" s="383"/>
      <c r="Q179" s="383"/>
      <c r="R179" s="383"/>
      <c r="S179" s="383"/>
      <c r="T179" s="383"/>
      <c r="U179" s="383"/>
      <c r="V179" s="383"/>
      <c r="W179" s="383"/>
      <c r="X179" s="383"/>
      <c r="Y179" s="383"/>
      <c r="Z179" s="383"/>
      <c r="AA179" s="383"/>
      <c r="AB179" s="383"/>
      <c r="AC179" s="383"/>
      <c r="AD179" s="383"/>
      <c r="AE179" s="384"/>
      <c r="AF179" s="35"/>
      <c r="AG179" s="35"/>
    </row>
    <row r="180" spans="1:33" ht="15" customHeight="1" x14ac:dyDescent="0.15">
      <c r="A180" s="382"/>
      <c r="B180" s="383"/>
      <c r="C180" s="383"/>
      <c r="D180" s="383"/>
      <c r="E180" s="383"/>
      <c r="F180" s="383"/>
      <c r="G180" s="383"/>
      <c r="H180" s="383"/>
      <c r="I180" s="383"/>
      <c r="J180" s="383"/>
      <c r="K180" s="383"/>
      <c r="L180" s="383"/>
      <c r="M180" s="383"/>
      <c r="N180" s="383"/>
      <c r="O180" s="383"/>
      <c r="P180" s="383"/>
      <c r="Q180" s="383"/>
      <c r="R180" s="383"/>
      <c r="S180" s="383"/>
      <c r="T180" s="383"/>
      <c r="U180" s="383"/>
      <c r="V180" s="383"/>
      <c r="W180" s="383"/>
      <c r="X180" s="383"/>
      <c r="Y180" s="383"/>
      <c r="Z180" s="383"/>
      <c r="AA180" s="383"/>
      <c r="AB180" s="383"/>
      <c r="AC180" s="383"/>
      <c r="AD180" s="383"/>
      <c r="AE180" s="384"/>
      <c r="AF180" s="35"/>
      <c r="AG180" s="35"/>
    </row>
    <row r="181" spans="1:33" ht="15" customHeight="1" x14ac:dyDescent="0.15">
      <c r="A181" s="382"/>
      <c r="B181" s="383"/>
      <c r="C181" s="383"/>
      <c r="D181" s="383"/>
      <c r="E181" s="383"/>
      <c r="F181" s="383"/>
      <c r="G181" s="383"/>
      <c r="H181" s="383"/>
      <c r="I181" s="383"/>
      <c r="J181" s="383"/>
      <c r="K181" s="383"/>
      <c r="L181" s="383"/>
      <c r="M181" s="383"/>
      <c r="N181" s="383"/>
      <c r="O181" s="383"/>
      <c r="P181" s="383"/>
      <c r="Q181" s="383"/>
      <c r="R181" s="383"/>
      <c r="S181" s="383"/>
      <c r="T181" s="383"/>
      <c r="U181" s="383"/>
      <c r="V181" s="383"/>
      <c r="W181" s="383"/>
      <c r="X181" s="383"/>
      <c r="Y181" s="383"/>
      <c r="Z181" s="383"/>
      <c r="AA181" s="383"/>
      <c r="AB181" s="383"/>
      <c r="AC181" s="383"/>
      <c r="AD181" s="383"/>
      <c r="AE181" s="384"/>
      <c r="AF181" s="35"/>
      <c r="AG181" s="35"/>
    </row>
    <row r="182" spans="1:33" ht="15" customHeight="1" x14ac:dyDescent="0.15">
      <c r="A182" s="382"/>
      <c r="B182" s="383"/>
      <c r="C182" s="383"/>
      <c r="D182" s="383"/>
      <c r="E182" s="383"/>
      <c r="F182" s="383"/>
      <c r="G182" s="383"/>
      <c r="H182" s="383"/>
      <c r="I182" s="383"/>
      <c r="J182" s="383"/>
      <c r="K182" s="383"/>
      <c r="L182" s="383"/>
      <c r="M182" s="383"/>
      <c r="N182" s="383"/>
      <c r="O182" s="383"/>
      <c r="P182" s="383"/>
      <c r="Q182" s="383"/>
      <c r="R182" s="383"/>
      <c r="S182" s="383"/>
      <c r="T182" s="383"/>
      <c r="U182" s="383"/>
      <c r="V182" s="383"/>
      <c r="W182" s="383"/>
      <c r="X182" s="383"/>
      <c r="Y182" s="383"/>
      <c r="Z182" s="383"/>
      <c r="AA182" s="383"/>
      <c r="AB182" s="383"/>
      <c r="AC182" s="383"/>
      <c r="AD182" s="383"/>
      <c r="AE182" s="384"/>
      <c r="AF182" s="35"/>
      <c r="AG182" s="35"/>
    </row>
    <row r="183" spans="1:33" ht="15" customHeight="1" x14ac:dyDescent="0.15">
      <c r="A183" s="382"/>
      <c r="B183" s="383"/>
      <c r="C183" s="383"/>
      <c r="D183" s="383"/>
      <c r="E183" s="383"/>
      <c r="F183" s="383"/>
      <c r="G183" s="383"/>
      <c r="H183" s="383"/>
      <c r="I183" s="383"/>
      <c r="J183" s="383"/>
      <c r="K183" s="383"/>
      <c r="L183" s="383"/>
      <c r="M183" s="383"/>
      <c r="N183" s="383"/>
      <c r="O183" s="383"/>
      <c r="P183" s="383"/>
      <c r="Q183" s="383"/>
      <c r="R183" s="383"/>
      <c r="S183" s="383"/>
      <c r="T183" s="383"/>
      <c r="U183" s="383"/>
      <c r="V183" s="383"/>
      <c r="W183" s="383"/>
      <c r="X183" s="383"/>
      <c r="Y183" s="383"/>
      <c r="Z183" s="383"/>
      <c r="AA183" s="383"/>
      <c r="AB183" s="383"/>
      <c r="AC183" s="383"/>
      <c r="AD183" s="383"/>
      <c r="AE183" s="384"/>
    </row>
    <row r="184" spans="1:33" ht="15" customHeight="1" x14ac:dyDescent="0.15">
      <c r="A184" s="385"/>
      <c r="B184" s="386"/>
      <c r="C184" s="386"/>
      <c r="D184" s="386"/>
      <c r="E184" s="386"/>
      <c r="F184" s="386"/>
      <c r="G184" s="386"/>
      <c r="H184" s="386"/>
      <c r="I184" s="386"/>
      <c r="J184" s="386"/>
      <c r="K184" s="386"/>
      <c r="L184" s="386"/>
      <c r="M184" s="386"/>
      <c r="N184" s="386"/>
      <c r="O184" s="386"/>
      <c r="P184" s="386"/>
      <c r="Q184" s="386"/>
      <c r="R184" s="386"/>
      <c r="S184" s="386"/>
      <c r="T184" s="386"/>
      <c r="U184" s="386"/>
      <c r="V184" s="386"/>
      <c r="W184" s="386"/>
      <c r="X184" s="386"/>
      <c r="Y184" s="386"/>
      <c r="Z184" s="386"/>
      <c r="AA184" s="386"/>
      <c r="AB184" s="386"/>
      <c r="AC184" s="386"/>
      <c r="AD184" s="386"/>
      <c r="AE184" s="387"/>
    </row>
  </sheetData>
  <sheetProtection algorithmName="SHA-512" hashValue="AkTttFYPsPCQI/PK1lS9RfBt9+YBrga7SJguy+mN9Jc9r09GACzXEzmgz9kdBUEsxB514tsbN3KtDWSIPyR7Xg==" saltValue="ai578eFNtHSuHIUrz8ltsA==" spinCount="100000" sheet="1" objects="1" scenarios="1"/>
  <mergeCells count="425">
    <mergeCell ref="N49:Y49"/>
    <mergeCell ref="W88:Y88"/>
    <mergeCell ref="P73:S73"/>
    <mergeCell ref="P74:S74"/>
    <mergeCell ref="P78:S78"/>
    <mergeCell ref="T81:W81"/>
    <mergeCell ref="X81:AA81"/>
    <mergeCell ref="Z97:AE97"/>
    <mergeCell ref="N97:Y97"/>
    <mergeCell ref="S93:U93"/>
    <mergeCell ref="Z49:AE49"/>
    <mergeCell ref="Z59:AE59"/>
    <mergeCell ref="Z85:AE85"/>
    <mergeCell ref="X82:AA82"/>
    <mergeCell ref="N84:O84"/>
    <mergeCell ref="P72:S72"/>
    <mergeCell ref="N87:P87"/>
    <mergeCell ref="Z169:AE169"/>
    <mergeCell ref="Z106:AE106"/>
    <mergeCell ref="Z115:AE115"/>
    <mergeCell ref="T72:W72"/>
    <mergeCell ref="T73:W73"/>
    <mergeCell ref="T74:W74"/>
    <mergeCell ref="T78:W78"/>
    <mergeCell ref="S166:V166"/>
    <mergeCell ref="W166:Y166"/>
    <mergeCell ref="S165:U165"/>
    <mergeCell ref="Z124:AE124"/>
    <mergeCell ref="AB71:AE74"/>
    <mergeCell ref="P75:S75"/>
    <mergeCell ref="T75:W75"/>
    <mergeCell ref="X75:AA75"/>
    <mergeCell ref="P76:S76"/>
    <mergeCell ref="T76:W76"/>
    <mergeCell ref="X76:AA76"/>
    <mergeCell ref="P71:S71"/>
    <mergeCell ref="U153:W153"/>
    <mergeCell ref="T82:W82"/>
    <mergeCell ref="W89:Y89"/>
    <mergeCell ref="N98:P98"/>
    <mergeCell ref="N86:P86"/>
    <mergeCell ref="K97:M97"/>
    <mergeCell ref="K88:M88"/>
    <mergeCell ref="K103:M103"/>
    <mergeCell ref="C90:J90"/>
    <mergeCell ref="C89:J89"/>
    <mergeCell ref="N88:P88"/>
    <mergeCell ref="A124:J124"/>
    <mergeCell ref="A116:A118"/>
    <mergeCell ref="C88:J88"/>
    <mergeCell ref="A106:J106"/>
    <mergeCell ref="K110:M110"/>
    <mergeCell ref="K111:M111"/>
    <mergeCell ref="K116:M116"/>
    <mergeCell ref="K93:M93"/>
    <mergeCell ref="K89:M89"/>
    <mergeCell ref="K92:M92"/>
    <mergeCell ref="K102:M102"/>
    <mergeCell ref="A97:J97"/>
    <mergeCell ref="K169:M169"/>
    <mergeCell ref="K161:M161"/>
    <mergeCell ref="K162:M162"/>
    <mergeCell ref="C125:J125"/>
    <mergeCell ref="C126:J126"/>
    <mergeCell ref="A112:J112"/>
    <mergeCell ref="A125:A128"/>
    <mergeCell ref="C127:J127"/>
    <mergeCell ref="K118:M118"/>
    <mergeCell ref="K119:M119"/>
    <mergeCell ref="K120:M120"/>
    <mergeCell ref="K124:M124"/>
    <mergeCell ref="K163:M163"/>
    <mergeCell ref="K164:M164"/>
    <mergeCell ref="K166:M166"/>
    <mergeCell ref="K158:M158"/>
    <mergeCell ref="K121:M121"/>
    <mergeCell ref="K129:M129"/>
    <mergeCell ref="K127:M127"/>
    <mergeCell ref="K128:M128"/>
    <mergeCell ref="K154:M154"/>
    <mergeCell ref="K155:M155"/>
    <mergeCell ref="K156:M156"/>
    <mergeCell ref="K157:M157"/>
    <mergeCell ref="C171:J171"/>
    <mergeCell ref="C134:J134"/>
    <mergeCell ref="C135:J135"/>
    <mergeCell ref="C143:J143"/>
    <mergeCell ref="C145:J145"/>
    <mergeCell ref="C153:J153"/>
    <mergeCell ref="C154:J154"/>
    <mergeCell ref="C161:J161"/>
    <mergeCell ref="C162:J162"/>
    <mergeCell ref="C170:J170"/>
    <mergeCell ref="H150:J150"/>
    <mergeCell ref="G151:I151"/>
    <mergeCell ref="A169:J169"/>
    <mergeCell ref="C77:K77"/>
    <mergeCell ref="C78:K78"/>
    <mergeCell ref="C79:K79"/>
    <mergeCell ref="C86:J86"/>
    <mergeCell ref="C87:J87"/>
    <mergeCell ref="L78:O78"/>
    <mergeCell ref="L79:O79"/>
    <mergeCell ref="L80:O80"/>
    <mergeCell ref="P82:S82"/>
    <mergeCell ref="P79:S79"/>
    <mergeCell ref="N85:Y85"/>
    <mergeCell ref="X78:AA78"/>
    <mergeCell ref="T79:W79"/>
    <mergeCell ref="X79:AA79"/>
    <mergeCell ref="T80:W80"/>
    <mergeCell ref="X80:AA80"/>
    <mergeCell ref="T77:W77"/>
    <mergeCell ref="X77:AA77"/>
    <mergeCell ref="K86:M86"/>
    <mergeCell ref="K87:M87"/>
    <mergeCell ref="L81:O81"/>
    <mergeCell ref="L82:O82"/>
    <mergeCell ref="K85:M85"/>
    <mergeCell ref="W87:Y87"/>
    <mergeCell ref="K173:M173"/>
    <mergeCell ref="K174:M174"/>
    <mergeCell ref="K175:M175"/>
    <mergeCell ref="N170:P170"/>
    <mergeCell ref="K135:M135"/>
    <mergeCell ref="K136:M136"/>
    <mergeCell ref="K137:M137"/>
    <mergeCell ref="K138:M138"/>
    <mergeCell ref="K130:M130"/>
    <mergeCell ref="K171:M171"/>
    <mergeCell ref="K172:M172"/>
    <mergeCell ref="N169:Y169"/>
    <mergeCell ref="N161:P161"/>
    <mergeCell ref="S139:V139"/>
    <mergeCell ref="S148:U148"/>
    <mergeCell ref="S157:U157"/>
    <mergeCell ref="S158:V158"/>
    <mergeCell ref="W158:Y158"/>
    <mergeCell ref="W175:Y175"/>
    <mergeCell ref="S174:U174"/>
    <mergeCell ref="S175:V175"/>
    <mergeCell ref="W170:Y170"/>
    <mergeCell ref="K153:M153"/>
    <mergeCell ref="K152:M152"/>
    <mergeCell ref="T161:V161"/>
    <mergeCell ref="W134:Y134"/>
    <mergeCell ref="N116:P116"/>
    <mergeCell ref="W125:Y125"/>
    <mergeCell ref="S130:U130"/>
    <mergeCell ref="S138:U138"/>
    <mergeCell ref="N124:Y124"/>
    <mergeCell ref="S102:U102"/>
    <mergeCell ref="W98:Y98"/>
    <mergeCell ref="W103:Y103"/>
    <mergeCell ref="S112:V112"/>
    <mergeCell ref="W112:Y112"/>
    <mergeCell ref="S120:U120"/>
    <mergeCell ref="N115:Y115"/>
    <mergeCell ref="N106:Y106"/>
    <mergeCell ref="N126:P126"/>
    <mergeCell ref="S103:V103"/>
    <mergeCell ref="S45:U45"/>
    <mergeCell ref="W46:Y46"/>
    <mergeCell ref="W56:Y56"/>
    <mergeCell ref="S55:U55"/>
    <mergeCell ref="S67:U67"/>
    <mergeCell ref="K35:M35"/>
    <mergeCell ref="C13:J13"/>
    <mergeCell ref="C14:J14"/>
    <mergeCell ref="C15:J15"/>
    <mergeCell ref="C16:J16"/>
    <mergeCell ref="C17:J17"/>
    <mergeCell ref="C18:J18"/>
    <mergeCell ref="C19:J19"/>
    <mergeCell ref="C26:J26"/>
    <mergeCell ref="K14:M14"/>
    <mergeCell ref="C31:J31"/>
    <mergeCell ref="K31:M31"/>
    <mergeCell ref="K30:M30"/>
    <mergeCell ref="S46:V46"/>
    <mergeCell ref="S56:V56"/>
    <mergeCell ref="W50:Y50"/>
    <mergeCell ref="W51:Y51"/>
    <mergeCell ref="T60:V60"/>
    <mergeCell ref="T61:V61"/>
    <mergeCell ref="C62:J62"/>
    <mergeCell ref="C75:K75"/>
    <mergeCell ref="C76:K76"/>
    <mergeCell ref="S68:V68"/>
    <mergeCell ref="N59:Y59"/>
    <mergeCell ref="N51:P51"/>
    <mergeCell ref="T71:W71"/>
    <mergeCell ref="N63:P63"/>
    <mergeCell ref="N61:P61"/>
    <mergeCell ref="L74:O74"/>
    <mergeCell ref="L71:O71"/>
    <mergeCell ref="L72:O72"/>
    <mergeCell ref="L73:O73"/>
    <mergeCell ref="A177:AE184"/>
    <mergeCell ref="A160:J160"/>
    <mergeCell ref="K160:M160"/>
    <mergeCell ref="N160:Y160"/>
    <mergeCell ref="Z160:AE160"/>
    <mergeCell ref="K106:M106"/>
    <mergeCell ref="K107:M107"/>
    <mergeCell ref="K108:M108"/>
    <mergeCell ref="K115:M115"/>
    <mergeCell ref="K109:M109"/>
    <mergeCell ref="A115:J115"/>
    <mergeCell ref="A107:A109"/>
    <mergeCell ref="K117:M117"/>
    <mergeCell ref="S111:U111"/>
    <mergeCell ref="K112:M112"/>
    <mergeCell ref="K126:M126"/>
    <mergeCell ref="N152:Y152"/>
    <mergeCell ref="N107:P107"/>
    <mergeCell ref="S121:V121"/>
    <mergeCell ref="W107:Y107"/>
    <mergeCell ref="W116:Y116"/>
    <mergeCell ref="W121:Y121"/>
    <mergeCell ref="W126:Y126"/>
    <mergeCell ref="N125:P125"/>
    <mergeCell ref="Z142:AE142"/>
    <mergeCell ref="Z152:AE152"/>
    <mergeCell ref="K143:M143"/>
    <mergeCell ref="K144:M144"/>
    <mergeCell ref="K145:M145"/>
    <mergeCell ref="K146:M146"/>
    <mergeCell ref="K147:M147"/>
    <mergeCell ref="K148:M148"/>
    <mergeCell ref="Z133:AE133"/>
    <mergeCell ref="K133:M133"/>
    <mergeCell ref="N133:Y133"/>
    <mergeCell ref="T143:V143"/>
    <mergeCell ref="T144:V144"/>
    <mergeCell ref="K134:M134"/>
    <mergeCell ref="K151:M151"/>
    <mergeCell ref="I3:K3"/>
    <mergeCell ref="L3:O3"/>
    <mergeCell ref="P3:R3"/>
    <mergeCell ref="V4:Y4"/>
    <mergeCell ref="T26:V26"/>
    <mergeCell ref="S4:U4"/>
    <mergeCell ref="Y8:AB8"/>
    <mergeCell ref="N39:Y39"/>
    <mergeCell ref="K43:M43"/>
    <mergeCell ref="S34:U34"/>
    <mergeCell ref="C40:J40"/>
    <mergeCell ref="C41:J41"/>
    <mergeCell ref="C28:J28"/>
    <mergeCell ref="C29:J29"/>
    <mergeCell ref="K40:M40"/>
    <mergeCell ref="K41:M41"/>
    <mergeCell ref="K39:M39"/>
    <mergeCell ref="A39:J39"/>
    <mergeCell ref="Z39:AE39"/>
    <mergeCell ref="A25:J25"/>
    <mergeCell ref="A12:J12"/>
    <mergeCell ref="N12:Y12"/>
    <mergeCell ref="N25:Y25"/>
    <mergeCell ref="Z12:AE12"/>
    <mergeCell ref="N40:P40"/>
    <mergeCell ref="N41:P41"/>
    <mergeCell ref="W86:Y86"/>
    <mergeCell ref="A71:D74"/>
    <mergeCell ref="K62:M62"/>
    <mergeCell ref="K63:M63"/>
    <mergeCell ref="K64:M64"/>
    <mergeCell ref="K65:M65"/>
    <mergeCell ref="K66:M66"/>
    <mergeCell ref="K67:M67"/>
    <mergeCell ref="K68:M68"/>
    <mergeCell ref="E71:E74"/>
    <mergeCell ref="F71:F74"/>
    <mergeCell ref="P77:S77"/>
    <mergeCell ref="P80:S80"/>
    <mergeCell ref="P81:S81"/>
    <mergeCell ref="A85:J85"/>
    <mergeCell ref="A40:A43"/>
    <mergeCell ref="A86:A91"/>
    <mergeCell ref="N89:P89"/>
    <mergeCell ref="K90:M90"/>
    <mergeCell ref="K91:M91"/>
    <mergeCell ref="I72:K72"/>
    <mergeCell ref="I73:K74"/>
    <mergeCell ref="Z25:AE25"/>
    <mergeCell ref="S22:U22"/>
    <mergeCell ref="K13:M13"/>
    <mergeCell ref="N27:P27"/>
    <mergeCell ref="N28:P28"/>
    <mergeCell ref="N29:P29"/>
    <mergeCell ref="N26:P26"/>
    <mergeCell ref="C27:J27"/>
    <mergeCell ref="A9:AE9"/>
    <mergeCell ref="L4:O4"/>
    <mergeCell ref="P4:Q4"/>
    <mergeCell ref="A7:J8"/>
    <mergeCell ref="L7:R8"/>
    <mergeCell ref="T27:V27"/>
    <mergeCell ref="T28:V28"/>
    <mergeCell ref="T29:V29"/>
    <mergeCell ref="T30:V30"/>
    <mergeCell ref="C30:J30"/>
    <mergeCell ref="D3:G3"/>
    <mergeCell ref="K32:M32"/>
    <mergeCell ref="K12:M12"/>
    <mergeCell ref="W35:Y35"/>
    <mergeCell ref="W40:Y40"/>
    <mergeCell ref="W41:Y41"/>
    <mergeCell ref="A13:A20"/>
    <mergeCell ref="A170:A172"/>
    <mergeCell ref="A143:A146"/>
    <mergeCell ref="A134:A136"/>
    <mergeCell ref="N153:P153"/>
    <mergeCell ref="N143:P143"/>
    <mergeCell ref="N144:P144"/>
    <mergeCell ref="C144:J144"/>
    <mergeCell ref="A142:J142"/>
    <mergeCell ref="K142:M142"/>
    <mergeCell ref="N142:Y142"/>
    <mergeCell ref="K139:M139"/>
    <mergeCell ref="A152:J152"/>
    <mergeCell ref="W139:Y139"/>
    <mergeCell ref="A161:A163"/>
    <mergeCell ref="A153:A155"/>
    <mergeCell ref="N134:P134"/>
    <mergeCell ref="K170:M170"/>
    <mergeCell ref="K34:M34"/>
    <mergeCell ref="K15:M15"/>
    <mergeCell ref="K16:M16"/>
    <mergeCell ref="K17:M17"/>
    <mergeCell ref="K18:M18"/>
    <mergeCell ref="K19:M19"/>
    <mergeCell ref="K20:M20"/>
    <mergeCell ref="K22:M22"/>
    <mergeCell ref="A75:A80"/>
    <mergeCell ref="K44:M44"/>
    <mergeCell ref="A26:A32"/>
    <mergeCell ref="K26:M26"/>
    <mergeCell ref="K27:M27"/>
    <mergeCell ref="K28:M28"/>
    <mergeCell ref="K42:M42"/>
    <mergeCell ref="L75:O75"/>
    <mergeCell ref="L76:O76"/>
    <mergeCell ref="L77:O77"/>
    <mergeCell ref="N17:P17"/>
    <mergeCell ref="N16:P16"/>
    <mergeCell ref="N30:P30"/>
    <mergeCell ref="K45:M45"/>
    <mergeCell ref="K46:M46"/>
    <mergeCell ref="I71:K71"/>
    <mergeCell ref="K49:M49"/>
    <mergeCell ref="A49:J49"/>
    <mergeCell ref="A59:J59"/>
    <mergeCell ref="K59:M59"/>
    <mergeCell ref="K50:M50"/>
    <mergeCell ref="K51:M51"/>
    <mergeCell ref="K52:M52"/>
    <mergeCell ref="K61:M61"/>
    <mergeCell ref="A50:A53"/>
    <mergeCell ref="C50:J50"/>
    <mergeCell ref="C51:J51"/>
    <mergeCell ref="C60:J60"/>
    <mergeCell ref="C61:J61"/>
    <mergeCell ref="K165:M165"/>
    <mergeCell ref="A133:J133"/>
    <mergeCell ref="K98:M98"/>
    <mergeCell ref="K99:M99"/>
    <mergeCell ref="K100:M100"/>
    <mergeCell ref="K101:M101"/>
    <mergeCell ref="C116:J116"/>
    <mergeCell ref="C98:J98"/>
    <mergeCell ref="C99:J99"/>
    <mergeCell ref="A158:J158"/>
    <mergeCell ref="A98:A100"/>
    <mergeCell ref="C117:J117"/>
    <mergeCell ref="K125:M125"/>
    <mergeCell ref="AG3:AI3"/>
    <mergeCell ref="AG4:AI4"/>
    <mergeCell ref="AM3:AO3"/>
    <mergeCell ref="AM4:AO4"/>
    <mergeCell ref="AJ3:AL3"/>
    <mergeCell ref="AJ4:AL4"/>
    <mergeCell ref="AP3:AR3"/>
    <mergeCell ref="AP4:AR4"/>
    <mergeCell ref="K21:M21"/>
    <mergeCell ref="N18:P18"/>
    <mergeCell ref="S3:AB3"/>
    <mergeCell ref="Z4:AA4"/>
    <mergeCell ref="T14:V14"/>
    <mergeCell ref="T15:V15"/>
    <mergeCell ref="T16:V16"/>
    <mergeCell ref="T17:V17"/>
    <mergeCell ref="W18:Y18"/>
    <mergeCell ref="N13:P13"/>
    <mergeCell ref="N14:P14"/>
    <mergeCell ref="N15:P15"/>
    <mergeCell ref="T13:V13"/>
    <mergeCell ref="AC3:AC4"/>
    <mergeCell ref="AD3:AE4"/>
    <mergeCell ref="I4:K4"/>
    <mergeCell ref="A1:AE2"/>
    <mergeCell ref="X71:AA71"/>
    <mergeCell ref="X72:AA72"/>
    <mergeCell ref="X73:AA73"/>
    <mergeCell ref="X74:AA74"/>
    <mergeCell ref="N60:P60"/>
    <mergeCell ref="T62:V62"/>
    <mergeCell ref="T63:V63"/>
    <mergeCell ref="N50:P50"/>
    <mergeCell ref="C64:J64"/>
    <mergeCell ref="K53:M53"/>
    <mergeCell ref="K54:M54"/>
    <mergeCell ref="K55:M55"/>
    <mergeCell ref="K56:M56"/>
    <mergeCell ref="K60:M60"/>
    <mergeCell ref="O68:P68"/>
    <mergeCell ref="N62:P62"/>
    <mergeCell ref="W68:Y68"/>
    <mergeCell ref="K33:M33"/>
    <mergeCell ref="K25:M25"/>
    <mergeCell ref="K29:M29"/>
    <mergeCell ref="C63:J63"/>
    <mergeCell ref="A60:A65"/>
    <mergeCell ref="A3:C3"/>
  </mergeCells>
  <phoneticPr fontId="2"/>
  <conditionalFormatting sqref="D3:G3 L4:O4">
    <cfRule type="containsBlanks" dxfId="83" priority="31">
      <formula>LEN(TRIM(D3))=0</formula>
    </cfRule>
  </conditionalFormatting>
  <conditionalFormatting sqref="H150:J150">
    <cfRule type="containsBlanks" dxfId="82" priority="30">
      <formula>LEN(TRIM(H150))=0</formula>
    </cfRule>
  </conditionalFormatting>
  <conditionalFormatting sqref="K22:M22 S22:U22 K103 K112 K121">
    <cfRule type="cellIs" dxfId="81" priority="82" operator="equal">
      <formula>0</formula>
    </cfRule>
  </conditionalFormatting>
  <conditionalFormatting sqref="K34:M34">
    <cfRule type="cellIs" dxfId="80" priority="79" operator="equal">
      <formula>0</formula>
    </cfRule>
  </conditionalFormatting>
  <conditionalFormatting sqref="K45:M46">
    <cfRule type="cellIs" dxfId="79" priority="76" operator="equal">
      <formula>0</formula>
    </cfRule>
  </conditionalFormatting>
  <conditionalFormatting sqref="K55:M56">
    <cfRule type="cellIs" dxfId="78" priority="73" operator="equal">
      <formula>0</formula>
    </cfRule>
  </conditionalFormatting>
  <conditionalFormatting sqref="K67:M68">
    <cfRule type="cellIs" dxfId="77" priority="64" operator="equal">
      <formula>0</formula>
    </cfRule>
  </conditionalFormatting>
  <conditionalFormatting sqref="K93:M93">
    <cfRule type="cellIs" dxfId="76" priority="61" operator="equal">
      <formula>0</formula>
    </cfRule>
  </conditionalFormatting>
  <conditionalFormatting sqref="K102:M102">
    <cfRule type="cellIs" dxfId="75" priority="58" operator="equal">
      <formula>0</formula>
    </cfRule>
  </conditionalFormatting>
  <conditionalFormatting sqref="K111:M111">
    <cfRule type="cellIs" dxfId="74" priority="56" operator="equal">
      <formula>0</formula>
    </cfRule>
  </conditionalFormatting>
  <conditionalFormatting sqref="K120:M120">
    <cfRule type="cellIs" dxfId="73" priority="53" operator="equal">
      <formula>0</formula>
    </cfRule>
  </conditionalFormatting>
  <conditionalFormatting sqref="K130:M130">
    <cfRule type="cellIs" dxfId="72" priority="50" operator="equal">
      <formula>0</formula>
    </cfRule>
  </conditionalFormatting>
  <conditionalFormatting sqref="K138:M139">
    <cfRule type="cellIs" dxfId="71" priority="46" operator="equal">
      <formula>0</formula>
    </cfRule>
  </conditionalFormatting>
  <conditionalFormatting sqref="K148:M148">
    <cfRule type="cellIs" dxfId="70" priority="44" operator="equal">
      <formula>0</formula>
    </cfRule>
  </conditionalFormatting>
  <conditionalFormatting sqref="K157:M158">
    <cfRule type="cellIs" dxfId="69" priority="38" operator="equal">
      <formula>0</formula>
    </cfRule>
  </conditionalFormatting>
  <conditionalFormatting sqref="K165:M166">
    <cfRule type="cellIs" dxfId="68" priority="36" operator="equal">
      <formula>0</formula>
    </cfRule>
  </conditionalFormatting>
  <conditionalFormatting sqref="K174:M175">
    <cfRule type="cellIs" dxfId="67" priority="34" operator="equal">
      <formula>0</formula>
    </cfRule>
  </conditionalFormatting>
  <conditionalFormatting sqref="N84:O84">
    <cfRule type="containsBlanks" dxfId="66" priority="29">
      <formula>LEN(TRIM(N84))=0</formula>
    </cfRule>
  </conditionalFormatting>
  <conditionalFormatting sqref="S34:U34">
    <cfRule type="cellIs" dxfId="65" priority="78" operator="equal">
      <formula>0</formula>
    </cfRule>
  </conditionalFormatting>
  <conditionalFormatting sqref="S45:U45">
    <cfRule type="cellIs" dxfId="64" priority="23" operator="equal">
      <formula>0</formula>
    </cfRule>
  </conditionalFormatting>
  <conditionalFormatting sqref="S55:U55">
    <cfRule type="cellIs" dxfId="63" priority="22" operator="equal">
      <formula>0</formula>
    </cfRule>
  </conditionalFormatting>
  <conditionalFormatting sqref="S67:U67">
    <cfRule type="cellIs" dxfId="62" priority="21" operator="equal">
      <formula>0</formula>
    </cfRule>
  </conditionalFormatting>
  <conditionalFormatting sqref="S93:U93">
    <cfRule type="cellIs" dxfId="61" priority="60" operator="equal">
      <formula>0</formula>
    </cfRule>
  </conditionalFormatting>
  <conditionalFormatting sqref="S102:U102">
    <cfRule type="cellIs" dxfId="60" priority="14" operator="equal">
      <formula>0</formula>
    </cfRule>
  </conditionalFormatting>
  <conditionalFormatting sqref="S111:U111">
    <cfRule type="cellIs" dxfId="59" priority="13" operator="equal">
      <formula>0</formula>
    </cfRule>
  </conditionalFormatting>
  <conditionalFormatting sqref="S120:U120">
    <cfRule type="cellIs" dxfId="58" priority="12" operator="equal">
      <formula>0</formula>
    </cfRule>
  </conditionalFormatting>
  <conditionalFormatting sqref="S130:U130">
    <cfRule type="cellIs" dxfId="57" priority="11" operator="equal">
      <formula>0</formula>
    </cfRule>
  </conditionalFormatting>
  <conditionalFormatting sqref="S138:U138">
    <cfRule type="cellIs" dxfId="56" priority="19" operator="equal">
      <formula>0</formula>
    </cfRule>
  </conditionalFormatting>
  <conditionalFormatting sqref="S148:U148">
    <cfRule type="cellIs" dxfId="55" priority="18" operator="equal">
      <formula>0</formula>
    </cfRule>
  </conditionalFormatting>
  <conditionalFormatting sqref="S157:U157">
    <cfRule type="cellIs" dxfId="54" priority="17" operator="equal">
      <formula>0</formula>
    </cfRule>
  </conditionalFormatting>
  <conditionalFormatting sqref="S165:U165">
    <cfRule type="cellIs" dxfId="53" priority="16" operator="equal">
      <formula>0</formula>
    </cfRule>
  </conditionalFormatting>
  <conditionalFormatting sqref="S174:U174">
    <cfRule type="cellIs" dxfId="52" priority="15" operator="equal">
      <formula>0</formula>
    </cfRule>
  </conditionalFormatting>
  <conditionalFormatting sqref="W35:Y35">
    <cfRule type="cellIs" dxfId="51" priority="28" operator="equal">
      <formula>0</formula>
    </cfRule>
  </conditionalFormatting>
  <conditionalFormatting sqref="W46:Y46">
    <cfRule type="cellIs" dxfId="50" priority="10" operator="equal">
      <formula>0</formula>
    </cfRule>
  </conditionalFormatting>
  <conditionalFormatting sqref="W56:Y56">
    <cfRule type="cellIs" dxfId="49" priority="9" operator="equal">
      <formula>0</formula>
    </cfRule>
  </conditionalFormatting>
  <conditionalFormatting sqref="W68:Y68">
    <cfRule type="cellIs" dxfId="48" priority="8" operator="equal">
      <formula>0</formula>
    </cfRule>
  </conditionalFormatting>
  <conditionalFormatting sqref="W103:Y103">
    <cfRule type="cellIs" dxfId="47" priority="7" operator="equal">
      <formula>0</formula>
    </cfRule>
  </conditionalFormatting>
  <conditionalFormatting sqref="W112:Y112">
    <cfRule type="cellIs" dxfId="46" priority="6" operator="equal">
      <formula>0</formula>
    </cfRule>
  </conditionalFormatting>
  <conditionalFormatting sqref="W121:Y121">
    <cfRule type="cellIs" dxfId="45" priority="5" operator="equal">
      <formula>0</formula>
    </cfRule>
  </conditionalFormatting>
  <conditionalFormatting sqref="W139:Y139">
    <cfRule type="cellIs" dxfId="44" priority="4" operator="equal">
      <formula>0</formula>
    </cfRule>
  </conditionalFormatting>
  <conditionalFormatting sqref="W158:Y158">
    <cfRule type="cellIs" dxfId="43" priority="3" operator="equal">
      <formula>0</formula>
    </cfRule>
  </conditionalFormatting>
  <conditionalFormatting sqref="W166:Y166">
    <cfRule type="cellIs" dxfId="42" priority="2" operator="equal">
      <formula>0</formula>
    </cfRule>
  </conditionalFormatting>
  <conditionalFormatting sqref="W175:Y175">
    <cfRule type="cellIs" dxfId="41" priority="1" operator="equal">
      <formula>0</formula>
    </cfRule>
  </conditionalFormatting>
  <conditionalFormatting sqref="AD3 G151:I151 K151:M151">
    <cfRule type="containsBlanks" dxfId="40" priority="39">
      <formula>LEN(TRIM(G3))=0</formula>
    </cfRule>
  </conditionalFormatting>
  <dataValidations count="4">
    <dataValidation type="list" allowBlank="1" showInputMessage="1" showErrorMessage="1" promptTitle="CRC,フルサポート選択" prompt="院内CRCかSMOのサポート（CRCのみ・フルサポート）を選択" sqref="AD3 IG11 SC11 ABY11 ALU11 AVQ11 BFM11 BPI11 BZE11 CJA11 CSW11 DCS11 DMO11 DWK11 EGG11 EQC11 EZY11 FJU11 FTQ11 GDM11 GNI11 GXE11 HHA11 HQW11 IAS11 IKO11 IUK11 JEG11 JOC11 JXY11 KHU11 KRQ11 LBM11 LLI11 LVE11 MFA11 MOW11 MYS11 NIO11 NSK11 OCG11 OMC11 OVY11 PFU11 PPQ11 PZM11 QJI11 QTE11 RDA11 RMW11 RWS11 SGO11 SQK11 TAG11 TKC11 TTY11 UDU11 UNQ11 UXM11 VHI11 VRE11 WBA11 WKW11 WUS11 P131186 IG65646 SC65646 ABY65646 ALU65646 AVQ65646 BFM65646 BPI65646 BZE65646 CJA65646 CSW65646 DCS65646 DMO65646 DWK65646 EGG65646 EQC65646 EZY65646 FJU65646 FTQ65646 GDM65646 GNI65646 GXE65646 HHA65646 HQW65646 IAS65646 IKO65646 IUK65646 JEG65646 JOC65646 JXY65646 KHU65646 KRQ65646 LBM65646 LLI65646 LVE65646 MFA65646 MOW65646 MYS65646 NIO65646 NSK65646 OCG65646 OMC65646 OVY65646 PFU65646 PPQ65646 PZM65646 QJI65646 QTE65646 RDA65646 RMW65646 RWS65646 SGO65646 SQK65646 TAG65646 TKC65646 TTY65646 UDU65646 UNQ65646 UXM65646 VHI65646 VRE65646 WBA65646 WKW65646 WUS65646 P196722 IG131182 SC131182 ABY131182 ALU131182 AVQ131182 BFM131182 BPI131182 BZE131182 CJA131182 CSW131182 DCS131182 DMO131182 DWK131182 EGG131182 EQC131182 EZY131182 FJU131182 FTQ131182 GDM131182 GNI131182 GXE131182 HHA131182 HQW131182 IAS131182 IKO131182 IUK131182 JEG131182 JOC131182 JXY131182 KHU131182 KRQ131182 LBM131182 LLI131182 LVE131182 MFA131182 MOW131182 MYS131182 NIO131182 NSK131182 OCG131182 OMC131182 OVY131182 PFU131182 PPQ131182 PZM131182 QJI131182 QTE131182 RDA131182 RMW131182 RWS131182 SGO131182 SQK131182 TAG131182 TKC131182 TTY131182 UDU131182 UNQ131182 UXM131182 VHI131182 VRE131182 WBA131182 WKW131182 WUS131182 P262258 IG196718 SC196718 ABY196718 ALU196718 AVQ196718 BFM196718 BPI196718 BZE196718 CJA196718 CSW196718 DCS196718 DMO196718 DWK196718 EGG196718 EQC196718 EZY196718 FJU196718 FTQ196718 GDM196718 GNI196718 GXE196718 HHA196718 HQW196718 IAS196718 IKO196718 IUK196718 JEG196718 JOC196718 JXY196718 KHU196718 KRQ196718 LBM196718 LLI196718 LVE196718 MFA196718 MOW196718 MYS196718 NIO196718 NSK196718 OCG196718 OMC196718 OVY196718 PFU196718 PPQ196718 PZM196718 QJI196718 QTE196718 RDA196718 RMW196718 RWS196718 SGO196718 SQK196718 TAG196718 TKC196718 TTY196718 UDU196718 UNQ196718 UXM196718 VHI196718 VRE196718 WBA196718 WKW196718 WUS196718 P327794 IG262254 SC262254 ABY262254 ALU262254 AVQ262254 BFM262254 BPI262254 BZE262254 CJA262254 CSW262254 DCS262254 DMO262254 DWK262254 EGG262254 EQC262254 EZY262254 FJU262254 FTQ262254 GDM262254 GNI262254 GXE262254 HHA262254 HQW262254 IAS262254 IKO262254 IUK262254 JEG262254 JOC262254 JXY262254 KHU262254 KRQ262254 LBM262254 LLI262254 LVE262254 MFA262254 MOW262254 MYS262254 NIO262254 NSK262254 OCG262254 OMC262254 OVY262254 PFU262254 PPQ262254 PZM262254 QJI262254 QTE262254 RDA262254 RMW262254 RWS262254 SGO262254 SQK262254 TAG262254 TKC262254 TTY262254 UDU262254 UNQ262254 UXM262254 VHI262254 VRE262254 WBA262254 WKW262254 WUS262254 P393330 IG327790 SC327790 ABY327790 ALU327790 AVQ327790 BFM327790 BPI327790 BZE327790 CJA327790 CSW327790 DCS327790 DMO327790 DWK327790 EGG327790 EQC327790 EZY327790 FJU327790 FTQ327790 GDM327790 GNI327790 GXE327790 HHA327790 HQW327790 IAS327790 IKO327790 IUK327790 JEG327790 JOC327790 JXY327790 KHU327790 KRQ327790 LBM327790 LLI327790 LVE327790 MFA327790 MOW327790 MYS327790 NIO327790 NSK327790 OCG327790 OMC327790 OVY327790 PFU327790 PPQ327790 PZM327790 QJI327790 QTE327790 RDA327790 RMW327790 RWS327790 SGO327790 SQK327790 TAG327790 TKC327790 TTY327790 UDU327790 UNQ327790 UXM327790 VHI327790 VRE327790 WBA327790 WKW327790 WUS327790 P458866 IG393326 SC393326 ABY393326 ALU393326 AVQ393326 BFM393326 BPI393326 BZE393326 CJA393326 CSW393326 DCS393326 DMO393326 DWK393326 EGG393326 EQC393326 EZY393326 FJU393326 FTQ393326 GDM393326 GNI393326 GXE393326 HHA393326 HQW393326 IAS393326 IKO393326 IUK393326 JEG393326 JOC393326 JXY393326 KHU393326 KRQ393326 LBM393326 LLI393326 LVE393326 MFA393326 MOW393326 MYS393326 NIO393326 NSK393326 OCG393326 OMC393326 OVY393326 PFU393326 PPQ393326 PZM393326 QJI393326 QTE393326 RDA393326 RMW393326 RWS393326 SGO393326 SQK393326 TAG393326 TKC393326 TTY393326 UDU393326 UNQ393326 UXM393326 VHI393326 VRE393326 WBA393326 WKW393326 WUS393326 P524402 IG458862 SC458862 ABY458862 ALU458862 AVQ458862 BFM458862 BPI458862 BZE458862 CJA458862 CSW458862 DCS458862 DMO458862 DWK458862 EGG458862 EQC458862 EZY458862 FJU458862 FTQ458862 GDM458862 GNI458862 GXE458862 HHA458862 HQW458862 IAS458862 IKO458862 IUK458862 JEG458862 JOC458862 JXY458862 KHU458862 KRQ458862 LBM458862 LLI458862 LVE458862 MFA458862 MOW458862 MYS458862 NIO458862 NSK458862 OCG458862 OMC458862 OVY458862 PFU458862 PPQ458862 PZM458862 QJI458862 QTE458862 RDA458862 RMW458862 RWS458862 SGO458862 SQK458862 TAG458862 TKC458862 TTY458862 UDU458862 UNQ458862 UXM458862 VHI458862 VRE458862 WBA458862 WKW458862 WUS458862 P589938 IG524398 SC524398 ABY524398 ALU524398 AVQ524398 BFM524398 BPI524398 BZE524398 CJA524398 CSW524398 DCS524398 DMO524398 DWK524398 EGG524398 EQC524398 EZY524398 FJU524398 FTQ524398 GDM524398 GNI524398 GXE524398 HHA524398 HQW524398 IAS524398 IKO524398 IUK524398 JEG524398 JOC524398 JXY524398 KHU524398 KRQ524398 LBM524398 LLI524398 LVE524398 MFA524398 MOW524398 MYS524398 NIO524398 NSK524398 OCG524398 OMC524398 OVY524398 PFU524398 PPQ524398 PZM524398 QJI524398 QTE524398 RDA524398 RMW524398 RWS524398 SGO524398 SQK524398 TAG524398 TKC524398 TTY524398 UDU524398 UNQ524398 UXM524398 VHI524398 VRE524398 WBA524398 WKW524398 WUS524398 P655474 IG589934 SC589934 ABY589934 ALU589934 AVQ589934 BFM589934 BPI589934 BZE589934 CJA589934 CSW589934 DCS589934 DMO589934 DWK589934 EGG589934 EQC589934 EZY589934 FJU589934 FTQ589934 GDM589934 GNI589934 GXE589934 HHA589934 HQW589934 IAS589934 IKO589934 IUK589934 JEG589934 JOC589934 JXY589934 KHU589934 KRQ589934 LBM589934 LLI589934 LVE589934 MFA589934 MOW589934 MYS589934 NIO589934 NSK589934 OCG589934 OMC589934 OVY589934 PFU589934 PPQ589934 PZM589934 QJI589934 QTE589934 RDA589934 RMW589934 RWS589934 SGO589934 SQK589934 TAG589934 TKC589934 TTY589934 UDU589934 UNQ589934 UXM589934 VHI589934 VRE589934 WBA589934 WKW589934 WUS589934 P721010 IG655470 SC655470 ABY655470 ALU655470 AVQ655470 BFM655470 BPI655470 BZE655470 CJA655470 CSW655470 DCS655470 DMO655470 DWK655470 EGG655470 EQC655470 EZY655470 FJU655470 FTQ655470 GDM655470 GNI655470 GXE655470 HHA655470 HQW655470 IAS655470 IKO655470 IUK655470 JEG655470 JOC655470 JXY655470 KHU655470 KRQ655470 LBM655470 LLI655470 LVE655470 MFA655470 MOW655470 MYS655470 NIO655470 NSK655470 OCG655470 OMC655470 OVY655470 PFU655470 PPQ655470 PZM655470 QJI655470 QTE655470 RDA655470 RMW655470 RWS655470 SGO655470 SQK655470 TAG655470 TKC655470 TTY655470 UDU655470 UNQ655470 UXM655470 VHI655470 VRE655470 WBA655470 WKW655470 WUS655470 P786546 IG721006 SC721006 ABY721006 ALU721006 AVQ721006 BFM721006 BPI721006 BZE721006 CJA721006 CSW721006 DCS721006 DMO721006 DWK721006 EGG721006 EQC721006 EZY721006 FJU721006 FTQ721006 GDM721006 GNI721006 GXE721006 HHA721006 HQW721006 IAS721006 IKO721006 IUK721006 JEG721006 JOC721006 JXY721006 KHU721006 KRQ721006 LBM721006 LLI721006 LVE721006 MFA721006 MOW721006 MYS721006 NIO721006 NSK721006 OCG721006 OMC721006 OVY721006 PFU721006 PPQ721006 PZM721006 QJI721006 QTE721006 RDA721006 RMW721006 RWS721006 SGO721006 SQK721006 TAG721006 TKC721006 TTY721006 UDU721006 UNQ721006 UXM721006 VHI721006 VRE721006 WBA721006 WKW721006 WUS721006 P852082 IG786542 SC786542 ABY786542 ALU786542 AVQ786542 BFM786542 BPI786542 BZE786542 CJA786542 CSW786542 DCS786542 DMO786542 DWK786542 EGG786542 EQC786542 EZY786542 FJU786542 FTQ786542 GDM786542 GNI786542 GXE786542 HHA786542 HQW786542 IAS786542 IKO786542 IUK786542 JEG786542 JOC786542 JXY786542 KHU786542 KRQ786542 LBM786542 LLI786542 LVE786542 MFA786542 MOW786542 MYS786542 NIO786542 NSK786542 OCG786542 OMC786542 OVY786542 PFU786542 PPQ786542 PZM786542 QJI786542 QTE786542 RDA786542 RMW786542 RWS786542 SGO786542 SQK786542 TAG786542 TKC786542 TTY786542 UDU786542 UNQ786542 UXM786542 VHI786542 VRE786542 WBA786542 WKW786542 WUS786542 P917618 IG852078 SC852078 ABY852078 ALU852078 AVQ852078 BFM852078 BPI852078 BZE852078 CJA852078 CSW852078 DCS852078 DMO852078 DWK852078 EGG852078 EQC852078 EZY852078 FJU852078 FTQ852078 GDM852078 GNI852078 GXE852078 HHA852078 HQW852078 IAS852078 IKO852078 IUK852078 JEG852078 JOC852078 JXY852078 KHU852078 KRQ852078 LBM852078 LLI852078 LVE852078 MFA852078 MOW852078 MYS852078 NIO852078 NSK852078 OCG852078 OMC852078 OVY852078 PFU852078 PPQ852078 PZM852078 QJI852078 QTE852078 RDA852078 RMW852078 RWS852078 SGO852078 SQK852078 TAG852078 TKC852078 TTY852078 UDU852078 UNQ852078 UXM852078 VHI852078 VRE852078 WBA852078 WKW852078 WUS852078 P983154 IG917614 SC917614 ABY917614 ALU917614 AVQ917614 BFM917614 BPI917614 BZE917614 CJA917614 CSW917614 DCS917614 DMO917614 DWK917614 EGG917614 EQC917614 EZY917614 FJU917614 FTQ917614 GDM917614 GNI917614 GXE917614 HHA917614 HQW917614 IAS917614 IKO917614 IUK917614 JEG917614 JOC917614 JXY917614 KHU917614 KRQ917614 LBM917614 LLI917614 LVE917614 MFA917614 MOW917614 MYS917614 NIO917614 NSK917614 OCG917614 OMC917614 OVY917614 PFU917614 PPQ917614 PZM917614 QJI917614 QTE917614 RDA917614 RMW917614 RWS917614 SGO917614 SQK917614 TAG917614 TKC917614 TTY917614 UDU917614 UNQ917614 UXM917614 VHI917614 VRE917614 WBA917614 WKW917614 WUS917614 WUS983150 IG983150 SC983150 ABY983150 ALU983150 AVQ983150 BFM983150 BPI983150 BZE983150 CJA983150 CSW983150 DCS983150 DMO983150 DWK983150 EGG983150 EQC983150 EZY983150 FJU983150 FTQ983150 GDM983150 GNI983150 GXE983150 HHA983150 HQW983150 IAS983150 IKO983150 IUK983150 JEG983150 JOC983150 JXY983150 KHU983150 KRQ983150 LBM983150 LLI983150 LVE983150 MFA983150 MOW983150 MYS983150 NIO983150 NSK983150 OCG983150 OMC983150 OVY983150 PFU983150 PPQ983150 PZM983150 QJI983150 QTE983150 RDA983150 RMW983150 RWS983150 SGO983150 SQK983150 TAG983150 TKC983150 TTY983150 UDU983150 UNQ983150 UXM983150 VHI983150 VRE983150 WBA983150 WKW983150 P65650" xr:uid="{474E8021-D87D-45FE-85D7-62F6553F7E87}">
      <formula1>"院内CRC,SMO CRC,SMOフルサポート"</formula1>
    </dataValidation>
    <dataValidation type="list" allowBlank="1" showInputMessage="1" showErrorMessage="1" promptTitle="SMO選択" prompt="SMOの会社を選択" sqref="IJ11 SF11 ACB11 ALX11 AVT11 BFP11 BPL11 BZH11 CJD11 CSZ11 DCV11 DMR11 DWN11 EGJ11 EQF11 FAB11 FJX11 FTT11 GDP11 GNL11 GXH11 HHD11 HQZ11 IAV11 IKR11 IUN11 JEJ11 JOF11 JYB11 KHX11 KRT11 LBP11 LLL11 LVH11 MFD11 MOZ11 MYV11 NIR11 NSN11 OCJ11 OMF11 OWB11 PFX11 PPT11 PZP11 QJL11 QTH11 RDD11 RMZ11 RWV11 SGR11 SQN11 TAJ11 TKF11 TUB11 UDX11 UNT11 UXP11 VHL11 VRH11 WBD11 WKZ11 WUV11 U65650 IJ65646 SF65646 ACB65646 ALX65646 AVT65646 BFP65646 BPL65646 BZH65646 CJD65646 CSZ65646 DCV65646 DMR65646 DWN65646 EGJ65646 EQF65646 FAB65646 FJX65646 FTT65646 GDP65646 GNL65646 GXH65646 HHD65646 HQZ65646 IAV65646 IKR65646 IUN65646 JEJ65646 JOF65646 JYB65646 KHX65646 KRT65646 LBP65646 LLL65646 LVH65646 MFD65646 MOZ65646 MYV65646 NIR65646 NSN65646 OCJ65646 OMF65646 OWB65646 PFX65646 PPT65646 PZP65646 QJL65646 QTH65646 RDD65646 RMZ65646 RWV65646 SGR65646 SQN65646 TAJ65646 TKF65646 TUB65646 UDX65646 UNT65646 UXP65646 VHL65646 VRH65646 WBD65646 WKZ65646 WUV65646 U131186 IJ131182 SF131182 ACB131182 ALX131182 AVT131182 BFP131182 BPL131182 BZH131182 CJD131182 CSZ131182 DCV131182 DMR131182 DWN131182 EGJ131182 EQF131182 FAB131182 FJX131182 FTT131182 GDP131182 GNL131182 GXH131182 HHD131182 HQZ131182 IAV131182 IKR131182 IUN131182 JEJ131182 JOF131182 JYB131182 KHX131182 KRT131182 LBP131182 LLL131182 LVH131182 MFD131182 MOZ131182 MYV131182 NIR131182 NSN131182 OCJ131182 OMF131182 OWB131182 PFX131182 PPT131182 PZP131182 QJL131182 QTH131182 RDD131182 RMZ131182 RWV131182 SGR131182 SQN131182 TAJ131182 TKF131182 TUB131182 UDX131182 UNT131182 UXP131182 VHL131182 VRH131182 WBD131182 WKZ131182 WUV131182 U196722 IJ196718 SF196718 ACB196718 ALX196718 AVT196718 BFP196718 BPL196718 BZH196718 CJD196718 CSZ196718 DCV196718 DMR196718 DWN196718 EGJ196718 EQF196718 FAB196718 FJX196718 FTT196718 GDP196718 GNL196718 GXH196718 HHD196718 HQZ196718 IAV196718 IKR196718 IUN196718 JEJ196718 JOF196718 JYB196718 KHX196718 KRT196718 LBP196718 LLL196718 LVH196718 MFD196718 MOZ196718 MYV196718 NIR196718 NSN196718 OCJ196718 OMF196718 OWB196718 PFX196718 PPT196718 PZP196718 QJL196718 QTH196718 RDD196718 RMZ196718 RWV196718 SGR196718 SQN196718 TAJ196718 TKF196718 TUB196718 UDX196718 UNT196718 UXP196718 VHL196718 VRH196718 WBD196718 WKZ196718 WUV196718 U262258 IJ262254 SF262254 ACB262254 ALX262254 AVT262254 BFP262254 BPL262254 BZH262254 CJD262254 CSZ262254 DCV262254 DMR262254 DWN262254 EGJ262254 EQF262254 FAB262254 FJX262254 FTT262254 GDP262254 GNL262254 GXH262254 HHD262254 HQZ262254 IAV262254 IKR262254 IUN262254 JEJ262254 JOF262254 JYB262254 KHX262254 KRT262254 LBP262254 LLL262254 LVH262254 MFD262254 MOZ262254 MYV262254 NIR262254 NSN262254 OCJ262254 OMF262254 OWB262254 PFX262254 PPT262254 PZP262254 QJL262254 QTH262254 RDD262254 RMZ262254 RWV262254 SGR262254 SQN262254 TAJ262254 TKF262254 TUB262254 UDX262254 UNT262254 UXP262254 VHL262254 VRH262254 WBD262254 WKZ262254 WUV262254 U327794 IJ327790 SF327790 ACB327790 ALX327790 AVT327790 BFP327790 BPL327790 BZH327790 CJD327790 CSZ327790 DCV327790 DMR327790 DWN327790 EGJ327790 EQF327790 FAB327790 FJX327790 FTT327790 GDP327790 GNL327790 GXH327790 HHD327790 HQZ327790 IAV327790 IKR327790 IUN327790 JEJ327790 JOF327790 JYB327790 KHX327790 KRT327790 LBP327790 LLL327790 LVH327790 MFD327790 MOZ327790 MYV327790 NIR327790 NSN327790 OCJ327790 OMF327790 OWB327790 PFX327790 PPT327790 PZP327790 QJL327790 QTH327790 RDD327790 RMZ327790 RWV327790 SGR327790 SQN327790 TAJ327790 TKF327790 TUB327790 UDX327790 UNT327790 UXP327790 VHL327790 VRH327790 WBD327790 WKZ327790 WUV327790 U393330 IJ393326 SF393326 ACB393326 ALX393326 AVT393326 BFP393326 BPL393326 BZH393326 CJD393326 CSZ393326 DCV393326 DMR393326 DWN393326 EGJ393326 EQF393326 FAB393326 FJX393326 FTT393326 GDP393326 GNL393326 GXH393326 HHD393326 HQZ393326 IAV393326 IKR393326 IUN393326 JEJ393326 JOF393326 JYB393326 KHX393326 KRT393326 LBP393326 LLL393326 LVH393326 MFD393326 MOZ393326 MYV393326 NIR393326 NSN393326 OCJ393326 OMF393326 OWB393326 PFX393326 PPT393326 PZP393326 QJL393326 QTH393326 RDD393326 RMZ393326 RWV393326 SGR393326 SQN393326 TAJ393326 TKF393326 TUB393326 UDX393326 UNT393326 UXP393326 VHL393326 VRH393326 WBD393326 WKZ393326 WUV393326 U458866 IJ458862 SF458862 ACB458862 ALX458862 AVT458862 BFP458862 BPL458862 BZH458862 CJD458862 CSZ458862 DCV458862 DMR458862 DWN458862 EGJ458862 EQF458862 FAB458862 FJX458862 FTT458862 GDP458862 GNL458862 GXH458862 HHD458862 HQZ458862 IAV458862 IKR458862 IUN458862 JEJ458862 JOF458862 JYB458862 KHX458862 KRT458862 LBP458862 LLL458862 LVH458862 MFD458862 MOZ458862 MYV458862 NIR458862 NSN458862 OCJ458862 OMF458862 OWB458862 PFX458862 PPT458862 PZP458862 QJL458862 QTH458862 RDD458862 RMZ458862 RWV458862 SGR458862 SQN458862 TAJ458862 TKF458862 TUB458862 UDX458862 UNT458862 UXP458862 VHL458862 VRH458862 WBD458862 WKZ458862 WUV458862 U524402 IJ524398 SF524398 ACB524398 ALX524398 AVT524398 BFP524398 BPL524398 BZH524398 CJD524398 CSZ524398 DCV524398 DMR524398 DWN524398 EGJ524398 EQF524398 FAB524398 FJX524398 FTT524398 GDP524398 GNL524398 GXH524398 HHD524398 HQZ524398 IAV524398 IKR524398 IUN524398 JEJ524398 JOF524398 JYB524398 KHX524398 KRT524398 LBP524398 LLL524398 LVH524398 MFD524398 MOZ524398 MYV524398 NIR524398 NSN524398 OCJ524398 OMF524398 OWB524398 PFX524398 PPT524398 PZP524398 QJL524398 QTH524398 RDD524398 RMZ524398 RWV524398 SGR524398 SQN524398 TAJ524398 TKF524398 TUB524398 UDX524398 UNT524398 UXP524398 VHL524398 VRH524398 WBD524398 WKZ524398 WUV524398 U589938 IJ589934 SF589934 ACB589934 ALX589934 AVT589934 BFP589934 BPL589934 BZH589934 CJD589934 CSZ589934 DCV589934 DMR589934 DWN589934 EGJ589934 EQF589934 FAB589934 FJX589934 FTT589934 GDP589934 GNL589934 GXH589934 HHD589934 HQZ589934 IAV589934 IKR589934 IUN589934 JEJ589934 JOF589934 JYB589934 KHX589934 KRT589934 LBP589934 LLL589934 LVH589934 MFD589934 MOZ589934 MYV589934 NIR589934 NSN589934 OCJ589934 OMF589934 OWB589934 PFX589934 PPT589934 PZP589934 QJL589934 QTH589934 RDD589934 RMZ589934 RWV589934 SGR589934 SQN589934 TAJ589934 TKF589934 TUB589934 UDX589934 UNT589934 UXP589934 VHL589934 VRH589934 WBD589934 WKZ589934 WUV589934 U655474 IJ655470 SF655470 ACB655470 ALX655470 AVT655470 BFP655470 BPL655470 BZH655470 CJD655470 CSZ655470 DCV655470 DMR655470 DWN655470 EGJ655470 EQF655470 FAB655470 FJX655470 FTT655470 GDP655470 GNL655470 GXH655470 HHD655470 HQZ655470 IAV655470 IKR655470 IUN655470 JEJ655470 JOF655470 JYB655470 KHX655470 KRT655470 LBP655470 LLL655470 LVH655470 MFD655470 MOZ655470 MYV655470 NIR655470 NSN655470 OCJ655470 OMF655470 OWB655470 PFX655470 PPT655470 PZP655470 QJL655470 QTH655470 RDD655470 RMZ655470 RWV655470 SGR655470 SQN655470 TAJ655470 TKF655470 TUB655470 UDX655470 UNT655470 UXP655470 VHL655470 VRH655470 WBD655470 WKZ655470 WUV655470 U721010 IJ721006 SF721006 ACB721006 ALX721006 AVT721006 BFP721006 BPL721006 BZH721006 CJD721006 CSZ721006 DCV721006 DMR721006 DWN721006 EGJ721006 EQF721006 FAB721006 FJX721006 FTT721006 GDP721006 GNL721006 GXH721006 HHD721006 HQZ721006 IAV721006 IKR721006 IUN721006 JEJ721006 JOF721006 JYB721006 KHX721006 KRT721006 LBP721006 LLL721006 LVH721006 MFD721006 MOZ721006 MYV721006 NIR721006 NSN721006 OCJ721006 OMF721006 OWB721006 PFX721006 PPT721006 PZP721006 QJL721006 QTH721006 RDD721006 RMZ721006 RWV721006 SGR721006 SQN721006 TAJ721006 TKF721006 TUB721006 UDX721006 UNT721006 UXP721006 VHL721006 VRH721006 WBD721006 WKZ721006 WUV721006 U786546 IJ786542 SF786542 ACB786542 ALX786542 AVT786542 BFP786542 BPL786542 BZH786542 CJD786542 CSZ786542 DCV786542 DMR786542 DWN786542 EGJ786542 EQF786542 FAB786542 FJX786542 FTT786542 GDP786542 GNL786542 GXH786542 HHD786542 HQZ786542 IAV786542 IKR786542 IUN786542 JEJ786542 JOF786542 JYB786542 KHX786542 KRT786542 LBP786542 LLL786542 LVH786542 MFD786542 MOZ786542 MYV786542 NIR786542 NSN786542 OCJ786542 OMF786542 OWB786542 PFX786542 PPT786542 PZP786542 QJL786542 QTH786542 RDD786542 RMZ786542 RWV786542 SGR786542 SQN786542 TAJ786542 TKF786542 TUB786542 UDX786542 UNT786542 UXP786542 VHL786542 VRH786542 WBD786542 WKZ786542 WUV786542 U852082 IJ852078 SF852078 ACB852078 ALX852078 AVT852078 BFP852078 BPL852078 BZH852078 CJD852078 CSZ852078 DCV852078 DMR852078 DWN852078 EGJ852078 EQF852078 FAB852078 FJX852078 FTT852078 GDP852078 GNL852078 GXH852078 HHD852078 HQZ852078 IAV852078 IKR852078 IUN852078 JEJ852078 JOF852078 JYB852078 KHX852078 KRT852078 LBP852078 LLL852078 LVH852078 MFD852078 MOZ852078 MYV852078 NIR852078 NSN852078 OCJ852078 OMF852078 OWB852078 PFX852078 PPT852078 PZP852078 QJL852078 QTH852078 RDD852078 RMZ852078 RWV852078 SGR852078 SQN852078 TAJ852078 TKF852078 TUB852078 UDX852078 UNT852078 UXP852078 VHL852078 VRH852078 WBD852078 WKZ852078 WUV852078 U917618 IJ917614 SF917614 ACB917614 ALX917614 AVT917614 BFP917614 BPL917614 BZH917614 CJD917614 CSZ917614 DCV917614 DMR917614 DWN917614 EGJ917614 EQF917614 FAB917614 FJX917614 FTT917614 GDP917614 GNL917614 GXH917614 HHD917614 HQZ917614 IAV917614 IKR917614 IUN917614 JEJ917614 JOF917614 JYB917614 KHX917614 KRT917614 LBP917614 LLL917614 LVH917614 MFD917614 MOZ917614 MYV917614 NIR917614 NSN917614 OCJ917614 OMF917614 OWB917614 PFX917614 PPT917614 PZP917614 QJL917614 QTH917614 RDD917614 RMZ917614 RWV917614 SGR917614 SQN917614 TAJ917614 TKF917614 TUB917614 UDX917614 UNT917614 UXP917614 VHL917614 VRH917614 WBD917614 WKZ917614 WUV917614 U983154 IJ983150 SF983150 ACB983150 ALX983150 AVT983150 BFP983150 BPL983150 BZH983150 CJD983150 CSZ983150 DCV983150 DMR983150 DWN983150 EGJ983150 EQF983150 FAB983150 FJX983150 FTT983150 GDP983150 GNL983150 GXH983150 HHD983150 HQZ983150 IAV983150 IKR983150 IUN983150 JEJ983150 JOF983150 JYB983150 KHX983150 KRT983150 LBP983150 LLL983150 LVH983150 MFD983150 MOZ983150 MYV983150 NIR983150 NSN983150 OCJ983150 OMF983150 OWB983150 PFX983150 PPT983150 PZP983150 QJL983150 QTH983150 RDD983150 RMZ983150 RWV983150 SGR983150 SQN983150 TAJ983150 TKF983150 TUB983150 UDX983150 UNT983150 UXP983150 VHL983150 VRH983150 WBD983150 WKZ983150 WUV983150 R65650 R131186 R196722 R262258 R327794 R393330 R458866 R524402 R589938 R655474 R721010 R786546 R852082 R917618 R983154" xr:uid="{EEF6DBA0-0844-427E-8FF9-A563294BA1CD}">
      <formula1>"株式会社EP綜合,シミックヘルスケア・インスティテュート株式会社"</formula1>
    </dataValidation>
    <dataValidation type="list" allowBlank="1" showInputMessage="1" showErrorMessage="1" sqref="H150:J150" xr:uid="{F6653A9C-C7D0-48FE-80DE-4E944C309ECA}">
      <formula1>"利用あり,利用なし"</formula1>
    </dataValidation>
    <dataValidation type="list" allowBlank="1" showInputMessage="1" showErrorMessage="1" sqref="N84:O84" xr:uid="{2A3201CE-867A-441F-BF3A-CCBF671D0EAD}">
      <formula1>"なし,あり"</formula1>
    </dataValidation>
  </dataValidations>
  <printOptions horizontalCentered="1"/>
  <pageMargins left="0" right="0" top="0.59055118110236227" bottom="0.59055118110236227" header="0.31496062992125984" footer="0.31496062992125984"/>
  <pageSetup paperSize="9" fitToWidth="0" fitToHeight="0" orientation="portrait" r:id="rId1"/>
  <headerFooter alignWithMargins="0">
    <oddHeader>&amp;R&amp;P/&amp;Nページ</oddHeader>
  </headerFooter>
  <rowBreaks count="1" manualBreakCount="1">
    <brk id="57" max="3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C9BFF-BCBC-4199-9E9D-4EDFB3A60B3C}">
  <sheetPr>
    <tabColor rgb="FFFFCCFF"/>
  </sheetPr>
  <dimension ref="A1:CK172"/>
  <sheetViews>
    <sheetView zoomScaleNormal="100" zoomScaleSheetLayoutView="100" workbookViewId="0">
      <pane ySplit="5" topLeftCell="A6" activePane="bottomLeft" state="frozen"/>
      <selection pane="bottomLeft" activeCell="AK108" sqref="AK108"/>
    </sheetView>
  </sheetViews>
  <sheetFormatPr defaultColWidth="3.125" defaultRowHeight="12.6" customHeight="1" outlineLevelRow="3" x14ac:dyDescent="0.15"/>
  <cols>
    <col min="1" max="2" width="3.125" style="38" customWidth="1"/>
    <col min="3" max="14" width="3.125" style="35" customWidth="1"/>
    <col min="15" max="15" width="3.125" style="42" customWidth="1"/>
    <col min="16" max="17" width="3.125" style="41" customWidth="1"/>
    <col min="18" max="18" width="3.125" style="42" customWidth="1"/>
    <col min="19" max="34" width="3.125" style="38" customWidth="1"/>
    <col min="35" max="36" width="3.5" style="38" customWidth="1"/>
    <col min="37" max="54" width="3.125" style="35" customWidth="1"/>
    <col min="55" max="16384" width="3.125" style="35"/>
  </cols>
  <sheetData>
    <row r="1" spans="1:60" ht="12.6" customHeight="1" x14ac:dyDescent="0.15">
      <c r="A1" s="449" t="s">
        <v>278</v>
      </c>
      <c r="B1" s="449"/>
      <c r="C1" s="449"/>
      <c r="D1" s="449"/>
      <c r="E1" s="449"/>
      <c r="F1" s="449"/>
      <c r="G1" s="449"/>
      <c r="H1" s="449"/>
      <c r="I1" s="449"/>
      <c r="J1" s="449"/>
      <c r="K1" s="449"/>
      <c r="L1" s="449"/>
      <c r="M1" s="449"/>
      <c r="N1" s="449"/>
      <c r="O1" s="449"/>
      <c r="P1" s="449"/>
      <c r="Q1" s="449"/>
      <c r="R1" s="449"/>
      <c r="S1" s="449"/>
      <c r="T1" s="449"/>
      <c r="U1" s="449"/>
      <c r="V1" s="449"/>
      <c r="W1" s="449"/>
      <c r="X1" s="449"/>
      <c r="Y1" s="449"/>
      <c r="Z1" s="449"/>
      <c r="AA1" s="449"/>
      <c r="AB1" s="449"/>
      <c r="AC1" s="449"/>
      <c r="AD1" s="449"/>
      <c r="AE1" s="449"/>
      <c r="AF1" s="343" t="s">
        <v>101</v>
      </c>
      <c r="AG1" s="343"/>
      <c r="AH1" s="343"/>
      <c r="AI1" s="345">
        <f>'試験経費算定表(Ver.4.1)'!AJ3</f>
        <v>0.2</v>
      </c>
      <c r="AJ1" s="345"/>
      <c r="AK1" s="345"/>
      <c r="AL1" s="344" t="s">
        <v>100</v>
      </c>
      <c r="AM1" s="344"/>
      <c r="AN1" s="344"/>
      <c r="AO1" s="346">
        <f>'試験経費算定表(Ver.4.1)'!AP3</f>
        <v>0.3</v>
      </c>
      <c r="AP1" s="346"/>
      <c r="AQ1" s="346"/>
    </row>
    <row r="2" spans="1:60" ht="12.6" customHeight="1" x14ac:dyDescent="0.15">
      <c r="A2" s="449"/>
      <c r="B2" s="449"/>
      <c r="C2" s="449"/>
      <c r="D2" s="449"/>
      <c r="E2" s="449"/>
      <c r="F2" s="449"/>
      <c r="G2" s="449"/>
      <c r="H2" s="449"/>
      <c r="I2" s="449"/>
      <c r="J2" s="449"/>
      <c r="K2" s="449"/>
      <c r="L2" s="449"/>
      <c r="M2" s="449"/>
      <c r="N2" s="449"/>
      <c r="O2" s="449"/>
      <c r="P2" s="449"/>
      <c r="Q2" s="449"/>
      <c r="R2" s="449"/>
      <c r="S2" s="449"/>
      <c r="T2" s="449"/>
      <c r="U2" s="449"/>
      <c r="V2" s="449"/>
      <c r="W2" s="449"/>
      <c r="X2" s="449"/>
      <c r="Y2" s="449"/>
      <c r="Z2" s="449"/>
      <c r="AA2" s="449"/>
      <c r="AB2" s="449"/>
      <c r="AC2" s="449"/>
      <c r="AD2" s="449"/>
      <c r="AE2" s="449"/>
      <c r="AF2" s="344" t="s">
        <v>99</v>
      </c>
      <c r="AG2" s="344"/>
      <c r="AH2" s="344"/>
      <c r="AI2" s="346">
        <f>'試験経費算定表(Ver.4.1)'!AJ4</f>
        <v>0.3</v>
      </c>
      <c r="AJ2" s="346"/>
      <c r="AK2" s="346"/>
      <c r="AL2" s="344" t="s">
        <v>201</v>
      </c>
      <c r="AM2" s="344"/>
      <c r="AN2" s="344"/>
      <c r="AO2" s="346">
        <f>'試験経費算定表(Ver.4.1)'!AP4</f>
        <v>0.5</v>
      </c>
      <c r="AP2" s="346"/>
      <c r="AQ2" s="346"/>
    </row>
    <row r="3" spans="1:60" ht="12.6" customHeight="1" x14ac:dyDescent="0.15">
      <c r="A3" s="341" t="s">
        <v>107</v>
      </c>
      <c r="B3" s="341"/>
      <c r="C3" s="342"/>
      <c r="D3" s="360"/>
      <c r="E3" s="361"/>
      <c r="F3" s="361"/>
      <c r="G3" s="362"/>
      <c r="I3" s="342" t="s">
        <v>113</v>
      </c>
      <c r="J3" s="349"/>
      <c r="K3" s="351"/>
      <c r="L3" s="347" t="str">
        <f>IF('ポイント表(Ver.4.1)'!$C$2="","",'ポイント表(Ver.4.1)'!$C$2)</f>
        <v/>
      </c>
      <c r="M3" s="331"/>
      <c r="N3" s="331"/>
      <c r="O3" s="375"/>
      <c r="P3" s="347" t="s">
        <v>297</v>
      </c>
      <c r="Q3" s="331"/>
      <c r="R3" s="375"/>
      <c r="S3" s="347" t="str">
        <f>IF('ポイント表(Ver.4.1)'!$C$3="","",'ポイント表(Ver.4.1)'!$C$3)</f>
        <v/>
      </c>
      <c r="T3" s="331"/>
      <c r="U3" s="331"/>
      <c r="V3" s="331"/>
      <c r="W3" s="331"/>
      <c r="X3" s="331"/>
      <c r="Y3" s="331"/>
      <c r="Z3" s="331"/>
      <c r="AA3" s="331"/>
      <c r="AB3" s="375"/>
      <c r="AC3" s="448" t="s">
        <v>260</v>
      </c>
      <c r="AD3" s="448"/>
      <c r="AE3" s="448"/>
    </row>
    <row r="4" spans="1:60" ht="12.6" customHeight="1" x14ac:dyDescent="0.15">
      <c r="I4" s="342" t="s">
        <v>117</v>
      </c>
      <c r="J4" s="349"/>
      <c r="K4" s="351"/>
      <c r="L4" s="360" t="str">
        <f>IF('試験経費算定表(Ver.4.1)'!$L$4="","",'試験経費算定表(Ver.4.1)'!$L$4)</f>
        <v/>
      </c>
      <c r="M4" s="450"/>
      <c r="N4" s="450"/>
      <c r="O4" s="450"/>
      <c r="P4" s="348" t="str">
        <f>IFERROR(YEAR(EDATE(L4,-3)),"")</f>
        <v/>
      </c>
      <c r="Q4" s="349"/>
      <c r="R4" s="66" t="s">
        <v>147</v>
      </c>
      <c r="S4" s="347" t="s">
        <v>302</v>
      </c>
      <c r="T4" s="331"/>
      <c r="U4" s="375"/>
      <c r="V4" s="446" t="str">
        <f>IF('ポイント表(Ver.4.1)'!H9="","",'ポイント表(Ver.4.1)'!H9)</f>
        <v/>
      </c>
      <c r="W4" s="447"/>
      <c r="X4" s="447"/>
      <c r="Y4" s="447"/>
      <c r="Z4" s="348" t="str">
        <f>IFERROR(YEAR(EDATE(V4,-3)),"")</f>
        <v/>
      </c>
      <c r="AA4" s="349"/>
      <c r="AB4" s="67" t="s">
        <v>147</v>
      </c>
      <c r="AC4" s="350" t="str">
        <f>IF('試験経費算定表(Ver.4.1)'!AD3="","",'試験経費算定表(Ver.4.1)'!AD3)</f>
        <v/>
      </c>
      <c r="AD4" s="350"/>
      <c r="AE4" s="350"/>
    </row>
    <row r="5" spans="1:60" ht="12.6" customHeight="1" thickBot="1" x14ac:dyDescent="0.2">
      <c r="M5" s="122"/>
      <c r="N5" s="122"/>
      <c r="O5" s="122"/>
      <c r="P5" s="122"/>
      <c r="Q5" s="122"/>
      <c r="R5" s="122"/>
      <c r="S5" s="122"/>
      <c r="T5" s="122"/>
      <c r="U5" s="122"/>
      <c r="V5" s="35"/>
      <c r="W5" s="35"/>
      <c r="X5" s="35"/>
      <c r="Y5" s="35"/>
      <c r="Z5" s="35"/>
      <c r="AA5" s="35"/>
      <c r="AB5" s="35"/>
      <c r="AE5" s="35"/>
      <c r="BD5" s="38"/>
      <c r="BH5" s="38"/>
    </row>
    <row r="6" spans="1:60" s="117" customFormat="1" ht="15" customHeight="1" thickBot="1" x14ac:dyDescent="0.2">
      <c r="F6" s="118"/>
      <c r="G6" s="118"/>
      <c r="H6" s="118"/>
      <c r="I6" s="118"/>
      <c r="J6" s="118"/>
      <c r="K6" s="119" t="s">
        <v>298</v>
      </c>
      <c r="M6" s="397">
        <f>L22+L34+L44+L53+L64</f>
        <v>1221792</v>
      </c>
      <c r="N6" s="398"/>
      <c r="O6" s="398"/>
      <c r="P6" s="398"/>
      <c r="Q6" s="398"/>
      <c r="R6" s="399"/>
      <c r="S6" s="63"/>
      <c r="T6" s="68" t="s">
        <v>270</v>
      </c>
      <c r="U6" s="68"/>
      <c r="V6" s="69"/>
      <c r="W6" s="69"/>
      <c r="X6" s="69"/>
      <c r="Y6" s="401">
        <f>IF(ROUNDDOWN(M6/1.1*0.1,0)=U22+U34+U44+U53+U64,ROUNDDOWN(M6/1.1*0.1,0),"error")</f>
        <v>111072</v>
      </c>
      <c r="Z6" s="401"/>
      <c r="AA6" s="401"/>
      <c r="AB6" s="69" t="s">
        <v>271</v>
      </c>
      <c r="AV6" s="120"/>
      <c r="BB6" s="120"/>
      <c r="BF6" s="120"/>
    </row>
    <row r="7" spans="1:60" ht="12.6" customHeight="1" thickBot="1" x14ac:dyDescent="0.2">
      <c r="A7" s="35"/>
      <c r="B7" s="35"/>
      <c r="E7" s="115"/>
      <c r="F7" s="115"/>
      <c r="G7" s="115"/>
      <c r="H7" s="115"/>
      <c r="I7" s="115"/>
      <c r="J7" s="115"/>
      <c r="K7" s="115"/>
      <c r="M7" s="115"/>
      <c r="O7" s="115"/>
      <c r="P7" s="116"/>
      <c r="Q7" s="116"/>
      <c r="R7" s="116"/>
      <c r="S7" s="116"/>
      <c r="T7" s="68"/>
      <c r="U7" s="68"/>
      <c r="V7" s="68"/>
      <c r="W7" s="69"/>
      <c r="X7" s="69"/>
      <c r="Y7" s="69"/>
      <c r="Z7" s="69"/>
      <c r="AA7" s="69"/>
      <c r="AB7" s="69"/>
      <c r="AC7" s="35"/>
      <c r="AD7" s="35"/>
      <c r="AE7" s="35"/>
      <c r="AF7" s="35"/>
      <c r="AG7" s="35"/>
      <c r="AH7" s="35"/>
      <c r="AI7" s="35"/>
      <c r="AJ7" s="35"/>
      <c r="AN7" s="38"/>
      <c r="AO7" s="38"/>
      <c r="BA7" s="38"/>
      <c r="BE7" s="38"/>
    </row>
    <row r="8" spans="1:60" s="117" customFormat="1" ht="15" customHeight="1" thickBot="1" x14ac:dyDescent="0.2">
      <c r="F8" s="118"/>
      <c r="G8" s="118"/>
      <c r="H8" s="118"/>
      <c r="I8" s="118"/>
      <c r="J8" s="118"/>
      <c r="K8" s="119" t="s">
        <v>275</v>
      </c>
      <c r="M8" s="397">
        <f>L14+L27+L39+L48+L57</f>
        <v>220000</v>
      </c>
      <c r="N8" s="398"/>
      <c r="O8" s="398"/>
      <c r="P8" s="398"/>
      <c r="Q8" s="398"/>
      <c r="R8" s="399"/>
      <c r="S8" s="63"/>
      <c r="T8" s="68" t="s">
        <v>270</v>
      </c>
      <c r="U8" s="68"/>
      <c r="V8" s="69"/>
      <c r="W8" s="69"/>
      <c r="X8" s="69"/>
      <c r="Y8" s="401">
        <f>ROUNDDOWN((L14+L27+L39+L48+L57)/1.1*0.1,0)</f>
        <v>20000</v>
      </c>
      <c r="Z8" s="401"/>
      <c r="AA8" s="401"/>
      <c r="AB8" s="69" t="s">
        <v>271</v>
      </c>
      <c r="AE8" s="120"/>
      <c r="AN8" s="121"/>
      <c r="AO8" s="121"/>
    </row>
    <row r="9" spans="1:60" ht="12.6" customHeight="1" x14ac:dyDescent="0.15">
      <c r="A9" s="35"/>
      <c r="B9" s="35"/>
      <c r="D9" s="400" t="s">
        <v>269</v>
      </c>
      <c r="E9" s="400"/>
      <c r="F9" s="400"/>
      <c r="G9" s="400"/>
      <c r="H9" s="400"/>
      <c r="I9" s="400"/>
      <c r="J9" s="400"/>
      <c r="K9" s="400"/>
      <c r="L9" s="400"/>
      <c r="M9" s="400"/>
      <c r="N9" s="400"/>
      <c r="O9" s="400"/>
      <c r="P9" s="400"/>
      <c r="Q9" s="400"/>
      <c r="R9" s="400"/>
      <c r="S9" s="400"/>
      <c r="T9" s="400"/>
      <c r="U9" s="400"/>
      <c r="V9" s="400"/>
      <c r="W9" s="400"/>
      <c r="X9" s="400"/>
      <c r="Y9" s="400"/>
      <c r="Z9" s="400"/>
      <c r="AA9" s="400"/>
      <c r="AB9" s="400"/>
      <c r="AC9" s="68"/>
      <c r="AD9" s="69"/>
      <c r="AE9" s="35"/>
      <c r="AF9" s="35"/>
      <c r="AG9" s="35"/>
      <c r="AH9" s="35"/>
      <c r="AI9" s="35"/>
      <c r="AJ9" s="35"/>
      <c r="AM9" s="38"/>
      <c r="AN9" s="38"/>
    </row>
    <row r="10" spans="1:60" ht="12.6" customHeight="1" x14ac:dyDescent="0.15">
      <c r="C10" s="38"/>
      <c r="D10" s="38"/>
      <c r="E10" s="38"/>
      <c r="O10" s="35"/>
      <c r="P10" s="35"/>
      <c r="Q10" s="35"/>
      <c r="S10" s="41"/>
      <c r="T10" s="41"/>
      <c r="U10" s="42"/>
    </row>
    <row r="11" spans="1:60" ht="12.6" customHeight="1" x14ac:dyDescent="0.15">
      <c r="A11" s="123" t="s">
        <v>199</v>
      </c>
      <c r="B11" s="70"/>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71"/>
      <c r="AG11" s="72"/>
      <c r="AI11" s="35"/>
      <c r="AJ11" s="35"/>
    </row>
    <row r="12" spans="1:60" ht="12.6" customHeight="1" x14ac:dyDescent="0.15">
      <c r="A12" s="420" t="s">
        <v>98</v>
      </c>
      <c r="B12" s="421"/>
      <c r="C12" s="421"/>
      <c r="D12" s="421"/>
      <c r="E12" s="421"/>
      <c r="F12" s="421"/>
      <c r="G12" s="421"/>
      <c r="H12" s="421"/>
      <c r="I12" s="421"/>
      <c r="J12" s="421"/>
      <c r="K12" s="421"/>
      <c r="L12" s="420" t="s">
        <v>209</v>
      </c>
      <c r="M12" s="421"/>
      <c r="N12" s="421"/>
      <c r="O12" s="422"/>
      <c r="P12" s="420" t="s">
        <v>208</v>
      </c>
      <c r="Q12" s="421"/>
      <c r="R12" s="421"/>
      <c r="S12" s="421"/>
      <c r="T12" s="421"/>
      <c r="U12" s="421"/>
      <c r="V12" s="421"/>
      <c r="W12" s="421"/>
      <c r="X12" s="421"/>
      <c r="Y12" s="421"/>
      <c r="Z12" s="421"/>
      <c r="AA12" s="421"/>
      <c r="AB12" s="421"/>
      <c r="AC12" s="421"/>
      <c r="AD12" s="421"/>
      <c r="AE12" s="422"/>
      <c r="AF12" s="69"/>
      <c r="AG12" s="69"/>
      <c r="AH12" s="35"/>
      <c r="AI12" s="35"/>
      <c r="AJ12" s="35"/>
    </row>
    <row r="13" spans="1:60" ht="12.6" customHeight="1" x14ac:dyDescent="0.15">
      <c r="A13" s="419" t="s">
        <v>121</v>
      </c>
      <c r="B13" s="73" t="s">
        <v>130</v>
      </c>
      <c r="C13" s="413" t="s">
        <v>118</v>
      </c>
      <c r="D13" s="413"/>
      <c r="E13" s="413"/>
      <c r="F13" s="413"/>
      <c r="G13" s="413"/>
      <c r="H13" s="413"/>
      <c r="I13" s="413"/>
      <c r="J13" s="413"/>
      <c r="K13" s="414"/>
      <c r="L13" s="416">
        <f>ROUNDDOWN((P13*T13)*110/100,0)</f>
        <v>220000</v>
      </c>
      <c r="M13" s="417"/>
      <c r="N13" s="417"/>
      <c r="O13" s="418"/>
      <c r="P13" s="402">
        <v>200000</v>
      </c>
      <c r="Q13" s="403"/>
      <c r="R13" s="403"/>
      <c r="S13" s="77" t="s">
        <v>96</v>
      </c>
      <c r="T13" s="74">
        <v>1</v>
      </c>
      <c r="U13" s="74" t="s">
        <v>202</v>
      </c>
      <c r="V13" s="79" t="str">
        <f t="shared" ref="V13:Y18" si="0">"＋消費税相当額"</f>
        <v>＋消費税相当額</v>
      </c>
      <c r="W13" s="39"/>
      <c r="X13" s="39"/>
      <c r="Y13" s="79"/>
      <c r="Z13" s="79"/>
      <c r="AA13" s="79"/>
      <c r="AB13" s="79"/>
      <c r="AC13" s="79"/>
      <c r="AD13" s="79"/>
      <c r="AE13" s="75"/>
      <c r="AF13" s="69"/>
      <c r="AG13" s="70"/>
      <c r="AH13" s="35"/>
      <c r="AI13" s="35"/>
      <c r="AJ13" s="35"/>
    </row>
    <row r="14" spans="1:60" ht="12.6" customHeight="1" x14ac:dyDescent="0.15">
      <c r="A14" s="419"/>
      <c r="B14" s="80" t="s">
        <v>131</v>
      </c>
      <c r="C14" s="411" t="s">
        <v>162</v>
      </c>
      <c r="D14" s="411"/>
      <c r="E14" s="411"/>
      <c r="F14" s="411"/>
      <c r="G14" s="411"/>
      <c r="H14" s="411"/>
      <c r="I14" s="411"/>
      <c r="J14" s="411"/>
      <c r="K14" s="412"/>
      <c r="L14" s="428">
        <f>ROUNDDOWN((P14*T14)*110/100,0)</f>
        <v>220000</v>
      </c>
      <c r="M14" s="429"/>
      <c r="N14" s="429"/>
      <c r="O14" s="430"/>
      <c r="P14" s="405">
        <v>200000</v>
      </c>
      <c r="Q14" s="406"/>
      <c r="R14" s="406"/>
      <c r="S14" s="83" t="s">
        <v>96</v>
      </c>
      <c r="T14" s="81">
        <v>1</v>
      </c>
      <c r="U14" s="81" t="s">
        <v>202</v>
      </c>
      <c r="V14" s="85" t="str">
        <f t="shared" si="0"/>
        <v>＋消費税相当額</v>
      </c>
      <c r="W14" s="128"/>
      <c r="X14" s="128"/>
      <c r="Y14" s="85"/>
      <c r="Z14" s="85"/>
      <c r="AA14" s="85"/>
      <c r="AB14" s="85"/>
      <c r="AC14" s="85"/>
      <c r="AD14" s="85"/>
      <c r="AE14" s="82"/>
      <c r="AF14" s="69"/>
      <c r="AG14" s="70"/>
      <c r="AH14" s="35"/>
      <c r="AI14" s="35"/>
      <c r="AJ14" s="35"/>
    </row>
    <row r="15" spans="1:60" ht="12.6" customHeight="1" x14ac:dyDescent="0.15">
      <c r="A15" s="419"/>
      <c r="B15" s="73" t="s">
        <v>133</v>
      </c>
      <c r="C15" s="413" t="s">
        <v>163</v>
      </c>
      <c r="D15" s="413"/>
      <c r="E15" s="413"/>
      <c r="F15" s="413"/>
      <c r="G15" s="413"/>
      <c r="H15" s="413"/>
      <c r="I15" s="413"/>
      <c r="J15" s="413"/>
      <c r="K15" s="414"/>
      <c r="L15" s="416">
        <f>ROUNDDOWN((P15*T15)*110/100,0)</f>
        <v>79200</v>
      </c>
      <c r="M15" s="417"/>
      <c r="N15" s="417"/>
      <c r="O15" s="418"/>
      <c r="P15" s="402">
        <f>IF($AC$4="院内CRC",240000,72000)</f>
        <v>72000</v>
      </c>
      <c r="Q15" s="403"/>
      <c r="R15" s="403"/>
      <c r="S15" s="77" t="s">
        <v>96</v>
      </c>
      <c r="T15" s="74">
        <v>1</v>
      </c>
      <c r="U15" s="74" t="s">
        <v>202</v>
      </c>
      <c r="V15" s="79" t="str">
        <f t="shared" si="0"/>
        <v>＋消費税相当額</v>
      </c>
      <c r="W15" s="39"/>
      <c r="X15" s="39"/>
      <c r="Y15" s="79"/>
      <c r="Z15" s="79"/>
      <c r="AA15" s="79"/>
      <c r="AB15" s="79"/>
      <c r="AC15" s="79"/>
      <c r="AD15" s="79"/>
      <c r="AE15" s="75"/>
      <c r="AF15" s="69"/>
      <c r="AG15" s="70"/>
      <c r="AH15" s="35"/>
      <c r="AI15" s="35"/>
      <c r="AJ15" s="35"/>
    </row>
    <row r="16" spans="1:60" ht="12.6" customHeight="1" x14ac:dyDescent="0.15">
      <c r="A16" s="419"/>
      <c r="B16" s="73" t="s">
        <v>134</v>
      </c>
      <c r="C16" s="413" t="s">
        <v>164</v>
      </c>
      <c r="D16" s="413"/>
      <c r="E16" s="413"/>
      <c r="F16" s="413"/>
      <c r="G16" s="413"/>
      <c r="H16" s="413"/>
      <c r="I16" s="413"/>
      <c r="J16" s="413"/>
      <c r="K16" s="414"/>
      <c r="L16" s="416">
        <f>ROUNDDOWN((P16*T16)*110/100,0)</f>
        <v>132000</v>
      </c>
      <c r="M16" s="417"/>
      <c r="N16" s="417"/>
      <c r="O16" s="418"/>
      <c r="P16" s="402">
        <v>120000</v>
      </c>
      <c r="Q16" s="403"/>
      <c r="R16" s="403"/>
      <c r="S16" s="77" t="s">
        <v>96</v>
      </c>
      <c r="T16" s="74">
        <v>1</v>
      </c>
      <c r="U16" s="74" t="s">
        <v>202</v>
      </c>
      <c r="V16" s="79" t="str">
        <f t="shared" si="0"/>
        <v>＋消費税相当額</v>
      </c>
      <c r="W16" s="39"/>
      <c r="X16" s="39"/>
      <c r="Y16" s="79"/>
      <c r="Z16" s="79"/>
      <c r="AA16" s="79"/>
      <c r="AB16" s="79"/>
      <c r="AC16" s="79"/>
      <c r="AD16" s="79"/>
      <c r="AE16" s="75"/>
      <c r="AF16" s="69"/>
      <c r="AG16" s="70"/>
      <c r="AH16" s="35"/>
      <c r="AI16" s="35"/>
      <c r="AJ16" s="35"/>
    </row>
    <row r="17" spans="1:89" s="38" customFormat="1" ht="12.6" customHeight="1" x14ac:dyDescent="0.15">
      <c r="A17" s="419"/>
      <c r="B17" s="73" t="s">
        <v>135</v>
      </c>
      <c r="C17" s="413" t="s">
        <v>165</v>
      </c>
      <c r="D17" s="413"/>
      <c r="E17" s="413"/>
      <c r="F17" s="413"/>
      <c r="G17" s="413"/>
      <c r="H17" s="413"/>
      <c r="I17" s="413"/>
      <c r="J17" s="413"/>
      <c r="K17" s="414"/>
      <c r="L17" s="416">
        <f>ROUNDDOWN((P17*T17)*110/100,0)</f>
        <v>132000</v>
      </c>
      <c r="M17" s="417"/>
      <c r="N17" s="417"/>
      <c r="O17" s="418"/>
      <c r="P17" s="402">
        <f>IF($AC$4&lt;&gt;"SMOフルサポート",120000,60000)</f>
        <v>120000</v>
      </c>
      <c r="Q17" s="403"/>
      <c r="R17" s="403"/>
      <c r="S17" s="77" t="s">
        <v>96</v>
      </c>
      <c r="T17" s="74">
        <v>1</v>
      </c>
      <c r="U17" s="74" t="s">
        <v>202</v>
      </c>
      <c r="V17" s="79" t="str">
        <f t="shared" si="0"/>
        <v>＋消費税相当額</v>
      </c>
      <c r="W17" s="39"/>
      <c r="X17" s="39"/>
      <c r="Y17" s="79"/>
      <c r="Z17" s="79"/>
      <c r="AA17" s="79"/>
      <c r="AB17" s="79"/>
      <c r="AC17" s="79"/>
      <c r="AD17" s="79"/>
      <c r="AE17" s="75"/>
      <c r="AF17" s="69"/>
      <c r="AG17" s="70"/>
      <c r="AH17" s="35"/>
      <c r="AI17" s="35"/>
      <c r="AJ17" s="35"/>
      <c r="AK17" s="35"/>
      <c r="AL17" s="35"/>
      <c r="AM17" s="35"/>
      <c r="AN17" s="35"/>
      <c r="AO17" s="35"/>
      <c r="AP17" s="35"/>
      <c r="AQ17" s="35"/>
      <c r="AR17" s="35"/>
      <c r="AS17" s="35"/>
      <c r="AT17" s="35"/>
      <c r="AU17" s="35"/>
      <c r="AV17" s="35"/>
    </row>
    <row r="18" spans="1:89" s="38" customFormat="1" ht="12.6" customHeight="1" x14ac:dyDescent="0.15">
      <c r="A18" s="419"/>
      <c r="B18" s="73" t="s">
        <v>136</v>
      </c>
      <c r="C18" s="413" t="s">
        <v>166</v>
      </c>
      <c r="D18" s="413"/>
      <c r="E18" s="413"/>
      <c r="F18" s="413"/>
      <c r="G18" s="413"/>
      <c r="H18" s="413"/>
      <c r="I18" s="413"/>
      <c r="J18" s="413"/>
      <c r="K18" s="414"/>
      <c r="L18" s="416">
        <f>ROUNDDOWN((P18*T18*W18)*110/100,0)</f>
        <v>0</v>
      </c>
      <c r="M18" s="417"/>
      <c r="N18" s="417"/>
      <c r="O18" s="418"/>
      <c r="P18" s="402">
        <v>50000</v>
      </c>
      <c r="Q18" s="403"/>
      <c r="R18" s="403"/>
      <c r="S18" s="77" t="s">
        <v>96</v>
      </c>
      <c r="T18" s="74">
        <v>1</v>
      </c>
      <c r="U18" s="74" t="s">
        <v>202</v>
      </c>
      <c r="V18" s="74" t="s">
        <v>96</v>
      </c>
      <c r="W18" s="74">
        <f>IF('ポイント表(Ver.4.1)'!C30="",0,'ポイント表(Ver.4.1)'!C30)</f>
        <v>0</v>
      </c>
      <c r="X18" s="78" t="s">
        <v>125</v>
      </c>
      <c r="Y18" s="79" t="str">
        <f t="shared" si="0"/>
        <v>＋消費税相当額</v>
      </c>
      <c r="Z18" s="39"/>
      <c r="AA18" s="39"/>
      <c r="AB18" s="74"/>
      <c r="AC18" s="74"/>
      <c r="AD18" s="74"/>
      <c r="AE18" s="75"/>
      <c r="AF18" s="69"/>
      <c r="AG18" s="70"/>
      <c r="AH18" s="35"/>
      <c r="AI18" s="35"/>
      <c r="AJ18" s="35"/>
      <c r="AK18" s="35"/>
      <c r="AL18" s="35"/>
      <c r="AM18" s="35"/>
      <c r="AN18" s="35"/>
      <c r="AO18" s="35"/>
      <c r="AP18" s="35"/>
      <c r="AQ18" s="35"/>
      <c r="AR18" s="35"/>
      <c r="AS18" s="35"/>
      <c r="AT18" s="35"/>
      <c r="AU18" s="35"/>
      <c r="AV18" s="35"/>
      <c r="AW18" s="41"/>
      <c r="AX18" s="41"/>
      <c r="AY18" s="41"/>
      <c r="AZ18" s="41"/>
      <c r="BA18" s="41"/>
      <c r="BB18" s="41"/>
      <c r="BC18" s="41"/>
      <c r="BD18" s="41"/>
      <c r="BE18" s="41"/>
      <c r="BF18" s="41"/>
      <c r="BG18" s="41"/>
      <c r="BH18" s="41"/>
      <c r="BI18" s="41"/>
      <c r="BJ18" s="41"/>
      <c r="BK18" s="41"/>
      <c r="BL18" s="41"/>
      <c r="BM18" s="41"/>
      <c r="BN18" s="41"/>
      <c r="BO18" s="41"/>
      <c r="BP18" s="41"/>
      <c r="BQ18" s="41"/>
      <c r="BR18" s="41"/>
      <c r="BS18" s="41"/>
      <c r="BT18" s="41"/>
      <c r="BU18" s="41"/>
      <c r="BV18" s="41"/>
      <c r="BW18" s="41"/>
      <c r="BX18" s="41"/>
      <c r="BY18" s="35"/>
      <c r="BZ18" s="35"/>
      <c r="CA18" s="35"/>
      <c r="CB18" s="35"/>
      <c r="CC18" s="35"/>
      <c r="CD18" s="35"/>
      <c r="CE18" s="35"/>
      <c r="CF18" s="35"/>
      <c r="CG18" s="35"/>
      <c r="CH18" s="35"/>
      <c r="CI18" s="35"/>
      <c r="CJ18" s="35"/>
      <c r="CK18" s="35"/>
    </row>
    <row r="19" spans="1:89" s="38" customFormat="1" ht="12.6" customHeight="1" x14ac:dyDescent="0.15">
      <c r="A19" s="419"/>
      <c r="B19" s="73" t="s">
        <v>148</v>
      </c>
      <c r="C19" s="413" t="s">
        <v>101</v>
      </c>
      <c r="D19" s="413"/>
      <c r="E19" s="413"/>
      <c r="F19" s="413"/>
      <c r="G19" s="413"/>
      <c r="H19" s="413"/>
      <c r="I19" s="413"/>
      <c r="J19" s="413"/>
      <c r="K19" s="414"/>
      <c r="L19" s="416">
        <f>ROUNDDOWN(SUM(L13:O18)*$AI$1,0)</f>
        <v>156640</v>
      </c>
      <c r="M19" s="417"/>
      <c r="N19" s="417"/>
      <c r="O19" s="418"/>
      <c r="P19" s="87" t="s">
        <v>234</v>
      </c>
      <c r="Q19" s="90"/>
      <c r="R19" s="76"/>
      <c r="S19" s="76"/>
      <c r="T19" s="77"/>
      <c r="U19" s="77"/>
      <c r="V19" s="74"/>
      <c r="W19" s="74"/>
      <c r="X19" s="74"/>
      <c r="Y19" s="74"/>
      <c r="Z19" s="74"/>
      <c r="AA19" s="74"/>
      <c r="AB19" s="79"/>
      <c r="AC19" s="79"/>
      <c r="AD19" s="79"/>
      <c r="AE19" s="75"/>
      <c r="AF19" s="69"/>
      <c r="AG19" s="70"/>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row>
    <row r="20" spans="1:89" s="38" customFormat="1" ht="12.6" customHeight="1" x14ac:dyDescent="0.15">
      <c r="A20" s="419"/>
      <c r="B20" s="88" t="s">
        <v>119</v>
      </c>
      <c r="C20" s="79"/>
      <c r="D20" s="79"/>
      <c r="E20" s="79"/>
      <c r="F20" s="89"/>
      <c r="G20" s="89"/>
      <c r="H20" s="89"/>
      <c r="I20" s="89"/>
      <c r="J20" s="89"/>
      <c r="K20" s="79"/>
      <c r="L20" s="416">
        <f>SUM(L13:O19)</f>
        <v>939840</v>
      </c>
      <c r="M20" s="417"/>
      <c r="N20" s="417"/>
      <c r="O20" s="418"/>
      <c r="P20" s="87" t="s">
        <v>149</v>
      </c>
      <c r="Q20" s="90"/>
      <c r="R20" s="90"/>
      <c r="S20" s="76"/>
      <c r="T20" s="77"/>
      <c r="U20" s="77"/>
      <c r="V20" s="74"/>
      <c r="W20" s="74"/>
      <c r="X20" s="74"/>
      <c r="Y20" s="74"/>
      <c r="Z20" s="74"/>
      <c r="AA20" s="74"/>
      <c r="AB20" s="79"/>
      <c r="AC20" s="79"/>
      <c r="AD20" s="79"/>
      <c r="AE20" s="75"/>
      <c r="AF20" s="69"/>
      <c r="AG20" s="70"/>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row>
    <row r="21" spans="1:89" s="38" customFormat="1" ht="12.6" customHeight="1" x14ac:dyDescent="0.15">
      <c r="A21" s="88" t="s">
        <v>120</v>
      </c>
      <c r="B21" s="79"/>
      <c r="C21" s="79"/>
      <c r="D21" s="79"/>
      <c r="E21" s="79"/>
      <c r="F21" s="89"/>
      <c r="G21" s="89"/>
      <c r="H21" s="89"/>
      <c r="I21" s="89"/>
      <c r="J21" s="89"/>
      <c r="K21" s="79"/>
      <c r="L21" s="416">
        <f>ROUNDDOWN(L20*$AI$2,0)</f>
        <v>281952</v>
      </c>
      <c r="M21" s="417"/>
      <c r="N21" s="417"/>
      <c r="O21" s="418"/>
      <c r="P21" s="87" t="s">
        <v>233</v>
      </c>
      <c r="Q21" s="90"/>
      <c r="R21" s="90"/>
      <c r="S21" s="76"/>
      <c r="T21" s="77"/>
      <c r="U21" s="77"/>
      <c r="V21" s="74"/>
      <c r="W21" s="74"/>
      <c r="X21" s="74"/>
      <c r="Y21" s="74"/>
      <c r="Z21" s="74"/>
      <c r="AA21" s="74"/>
      <c r="AB21" s="79"/>
      <c r="AC21" s="79"/>
      <c r="AD21" s="79"/>
      <c r="AE21" s="75"/>
      <c r="AF21" s="69"/>
      <c r="AG21" s="70"/>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row>
    <row r="22" spans="1:89" s="38" customFormat="1" ht="12.6" customHeight="1" x14ac:dyDescent="0.15">
      <c r="A22" s="88" t="s">
        <v>232</v>
      </c>
      <c r="B22" s="79"/>
      <c r="C22" s="79"/>
      <c r="D22" s="79"/>
      <c r="E22" s="79"/>
      <c r="F22" s="79"/>
      <c r="G22" s="79"/>
      <c r="H22" s="79"/>
      <c r="I22" s="79"/>
      <c r="J22" s="79"/>
      <c r="K22" s="79"/>
      <c r="L22" s="416">
        <f>SUM(L20:O21)</f>
        <v>1221792</v>
      </c>
      <c r="M22" s="417"/>
      <c r="N22" s="417"/>
      <c r="O22" s="418"/>
      <c r="P22" s="88" t="s">
        <v>210</v>
      </c>
      <c r="Q22" s="79"/>
      <c r="R22" s="90"/>
      <c r="S22" s="76"/>
      <c r="T22" s="77"/>
      <c r="U22" s="417">
        <f>ROUNDDOWN(L22/1.1*0.1,0)</f>
        <v>111072</v>
      </c>
      <c r="V22" s="417"/>
      <c r="W22" s="417"/>
      <c r="X22" s="417"/>
      <c r="Y22" s="39"/>
      <c r="Z22" s="39"/>
      <c r="AA22" s="74"/>
      <c r="AB22" s="79"/>
      <c r="AC22" s="79"/>
      <c r="AD22" s="79"/>
      <c r="AE22" s="75"/>
      <c r="AF22" s="69"/>
      <c r="AG22" s="70"/>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row>
    <row r="23" spans="1:89" s="38" customFormat="1" ht="12.6" customHeight="1" outlineLevel="1" x14ac:dyDescent="0.15">
      <c r="A23" s="91"/>
      <c r="B23" s="91"/>
      <c r="C23" s="69"/>
      <c r="D23" s="69"/>
      <c r="E23" s="69"/>
      <c r="F23" s="69"/>
      <c r="G23" s="69"/>
      <c r="H23" s="69"/>
      <c r="I23" s="69"/>
      <c r="J23" s="69"/>
      <c r="K23" s="69"/>
      <c r="L23" s="69"/>
      <c r="M23" s="69"/>
      <c r="N23" s="69"/>
      <c r="O23" s="69"/>
      <c r="P23" s="92"/>
      <c r="Q23" s="92"/>
      <c r="R23" s="93"/>
      <c r="S23" s="92"/>
      <c r="T23" s="70"/>
      <c r="U23" s="70"/>
      <c r="V23" s="70"/>
      <c r="AA23" s="70"/>
      <c r="AB23" s="70"/>
      <c r="AC23" s="70"/>
      <c r="AD23" s="70"/>
      <c r="AE23" s="70"/>
      <c r="AF23" s="69"/>
      <c r="AG23" s="70"/>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row>
    <row r="24" spans="1:89" s="38" customFormat="1" ht="12.6" customHeight="1" outlineLevel="1" x14ac:dyDescent="0.15">
      <c r="A24" s="123" t="s">
        <v>198</v>
      </c>
      <c r="B24" s="91"/>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70"/>
      <c r="AF24" s="69"/>
      <c r="AG24" s="70"/>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row>
    <row r="25" spans="1:89" s="38" customFormat="1" ht="12.6" customHeight="1" outlineLevel="1" x14ac:dyDescent="0.15">
      <c r="A25" s="420" t="s">
        <v>98</v>
      </c>
      <c r="B25" s="421"/>
      <c r="C25" s="421"/>
      <c r="D25" s="421"/>
      <c r="E25" s="421"/>
      <c r="F25" s="421"/>
      <c r="G25" s="421"/>
      <c r="H25" s="421"/>
      <c r="I25" s="421"/>
      <c r="J25" s="421"/>
      <c r="K25" s="421"/>
      <c r="L25" s="420" t="s">
        <v>209</v>
      </c>
      <c r="M25" s="421"/>
      <c r="N25" s="421"/>
      <c r="O25" s="422"/>
      <c r="P25" s="420" t="s">
        <v>208</v>
      </c>
      <c r="Q25" s="421"/>
      <c r="R25" s="421"/>
      <c r="S25" s="421"/>
      <c r="T25" s="421"/>
      <c r="U25" s="421"/>
      <c r="V25" s="421"/>
      <c r="W25" s="421"/>
      <c r="X25" s="421"/>
      <c r="Y25" s="421"/>
      <c r="Z25" s="421"/>
      <c r="AA25" s="421"/>
      <c r="AB25" s="421"/>
      <c r="AC25" s="421"/>
      <c r="AD25" s="421"/>
      <c r="AE25" s="422"/>
      <c r="AF25" s="69"/>
      <c r="AG25" s="70"/>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row>
    <row r="26" spans="1:89" s="38" customFormat="1" ht="12.6" customHeight="1" outlineLevel="1" x14ac:dyDescent="0.15">
      <c r="A26" s="419" t="s">
        <v>121</v>
      </c>
      <c r="B26" s="73" t="s">
        <v>130</v>
      </c>
      <c r="C26" s="413" t="s">
        <v>118</v>
      </c>
      <c r="D26" s="413"/>
      <c r="E26" s="413"/>
      <c r="F26" s="413"/>
      <c r="G26" s="413"/>
      <c r="H26" s="413"/>
      <c r="I26" s="413"/>
      <c r="J26" s="413"/>
      <c r="K26" s="414"/>
      <c r="L26" s="416">
        <f>'試験経費算定表(Ver.4.1)'!K26*'経費の配分について(Ver.4.1)'!T26</f>
        <v>0</v>
      </c>
      <c r="M26" s="417"/>
      <c r="N26" s="417"/>
      <c r="O26" s="418"/>
      <c r="P26" s="402">
        <v>100000</v>
      </c>
      <c r="Q26" s="403"/>
      <c r="R26" s="403"/>
      <c r="S26" s="77" t="s">
        <v>96</v>
      </c>
      <c r="T26" s="74">
        <f>IFERROR(Z4-P4,0)</f>
        <v>0</v>
      </c>
      <c r="U26" s="78" t="s">
        <v>97</v>
      </c>
      <c r="V26" s="79" t="str">
        <f t="shared" ref="V26:V30" si="1">"＋消費税相当額"</f>
        <v>＋消費税相当額</v>
      </c>
      <c r="W26" s="74"/>
      <c r="X26" s="74"/>
      <c r="Y26" s="74"/>
      <c r="Z26" s="79"/>
      <c r="AA26" s="79"/>
      <c r="AB26" s="94"/>
      <c r="AC26" s="74"/>
      <c r="AD26" s="79"/>
      <c r="AE26" s="7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row>
    <row r="27" spans="1:89" s="38" customFormat="1" ht="12.6" customHeight="1" outlineLevel="1" x14ac:dyDescent="0.15">
      <c r="A27" s="419"/>
      <c r="B27" s="80" t="s">
        <v>137</v>
      </c>
      <c r="C27" s="411" t="s">
        <v>167</v>
      </c>
      <c r="D27" s="411"/>
      <c r="E27" s="411"/>
      <c r="F27" s="411"/>
      <c r="G27" s="411"/>
      <c r="H27" s="411"/>
      <c r="I27" s="411"/>
      <c r="J27" s="411"/>
      <c r="K27" s="412"/>
      <c r="L27" s="428">
        <f>'試験経費算定表(Ver.4.1)'!K27*'経費の配分について(Ver.4.1)'!T27</f>
        <v>0</v>
      </c>
      <c r="M27" s="429"/>
      <c r="N27" s="429"/>
      <c r="O27" s="430"/>
      <c r="P27" s="405">
        <v>120000</v>
      </c>
      <c r="Q27" s="406"/>
      <c r="R27" s="406"/>
      <c r="S27" s="83" t="s">
        <v>96</v>
      </c>
      <c r="T27" s="81">
        <f>T26</f>
        <v>0</v>
      </c>
      <c r="U27" s="84" t="s">
        <v>97</v>
      </c>
      <c r="V27" s="85" t="str">
        <f t="shared" si="1"/>
        <v>＋消費税相当額</v>
      </c>
      <c r="W27" s="81"/>
      <c r="X27" s="81"/>
      <c r="Y27" s="81"/>
      <c r="Z27" s="85"/>
      <c r="AA27" s="85"/>
      <c r="AB27" s="95"/>
      <c r="AC27" s="81"/>
      <c r="AD27" s="85"/>
      <c r="AE27" s="82"/>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row>
    <row r="28" spans="1:89" s="38" customFormat="1" ht="12.6" customHeight="1" outlineLevel="1" x14ac:dyDescent="0.15">
      <c r="A28" s="419"/>
      <c r="B28" s="73" t="s">
        <v>133</v>
      </c>
      <c r="C28" s="413" t="s">
        <v>168</v>
      </c>
      <c r="D28" s="413"/>
      <c r="E28" s="413"/>
      <c r="F28" s="413"/>
      <c r="G28" s="413"/>
      <c r="H28" s="413"/>
      <c r="I28" s="413"/>
      <c r="J28" s="413"/>
      <c r="K28" s="414"/>
      <c r="L28" s="416">
        <f>'試験経費算定表(Ver.4.1)'!K28*'経費の配分について(Ver.4.1)'!T28</f>
        <v>0</v>
      </c>
      <c r="M28" s="417"/>
      <c r="N28" s="417"/>
      <c r="O28" s="418"/>
      <c r="P28" s="402">
        <f>IF($AC$4="院内CRC",240000,72000)</f>
        <v>72000</v>
      </c>
      <c r="Q28" s="403"/>
      <c r="R28" s="403"/>
      <c r="S28" s="77" t="s">
        <v>96</v>
      </c>
      <c r="T28" s="74">
        <f>T26</f>
        <v>0</v>
      </c>
      <c r="U28" s="78" t="s">
        <v>97</v>
      </c>
      <c r="V28" s="79" t="str">
        <f t="shared" si="1"/>
        <v>＋消費税相当額</v>
      </c>
      <c r="W28" s="74"/>
      <c r="X28" s="74"/>
      <c r="Y28" s="74"/>
      <c r="Z28" s="79"/>
      <c r="AA28" s="79"/>
      <c r="AB28" s="94"/>
      <c r="AC28" s="74"/>
      <c r="AD28" s="79"/>
      <c r="AE28" s="7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row>
    <row r="29" spans="1:89" s="38" customFormat="1" ht="12.6" customHeight="1" outlineLevel="1" x14ac:dyDescent="0.15">
      <c r="A29" s="419"/>
      <c r="B29" s="73" t="s">
        <v>134</v>
      </c>
      <c r="C29" s="413" t="s">
        <v>169</v>
      </c>
      <c r="D29" s="413"/>
      <c r="E29" s="413"/>
      <c r="F29" s="413"/>
      <c r="G29" s="413"/>
      <c r="H29" s="413"/>
      <c r="I29" s="413"/>
      <c r="J29" s="413"/>
      <c r="K29" s="414"/>
      <c r="L29" s="416">
        <f>'試験経費算定表(Ver.4.1)'!K29*'経費の配分について(Ver.4.1)'!T29</f>
        <v>0</v>
      </c>
      <c r="M29" s="417"/>
      <c r="N29" s="417"/>
      <c r="O29" s="418"/>
      <c r="P29" s="402">
        <v>120000</v>
      </c>
      <c r="Q29" s="403"/>
      <c r="R29" s="403"/>
      <c r="S29" s="77" t="s">
        <v>96</v>
      </c>
      <c r="T29" s="74">
        <f>T26</f>
        <v>0</v>
      </c>
      <c r="U29" s="78" t="s">
        <v>97</v>
      </c>
      <c r="V29" s="79" t="str">
        <f t="shared" si="1"/>
        <v>＋消費税相当額</v>
      </c>
      <c r="W29" s="74"/>
      <c r="X29" s="74"/>
      <c r="Y29" s="74"/>
      <c r="Z29" s="79"/>
      <c r="AA29" s="79"/>
      <c r="AB29" s="94"/>
      <c r="AC29" s="74"/>
      <c r="AD29" s="79"/>
      <c r="AE29" s="7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row>
    <row r="30" spans="1:89" s="38" customFormat="1" ht="12.6" customHeight="1" outlineLevel="1" x14ac:dyDescent="0.15">
      <c r="A30" s="419"/>
      <c r="B30" s="73" t="s">
        <v>135</v>
      </c>
      <c r="C30" s="413" t="s">
        <v>170</v>
      </c>
      <c r="D30" s="413"/>
      <c r="E30" s="413"/>
      <c r="F30" s="413"/>
      <c r="G30" s="413"/>
      <c r="H30" s="413"/>
      <c r="I30" s="413"/>
      <c r="J30" s="413"/>
      <c r="K30" s="414"/>
      <c r="L30" s="416">
        <f>'試験経費算定表(Ver.4.1)'!K30*'経費の配分について(Ver.4.1)'!T30</f>
        <v>0</v>
      </c>
      <c r="M30" s="417"/>
      <c r="N30" s="417"/>
      <c r="O30" s="418"/>
      <c r="P30" s="402">
        <f>IF($AC$4&lt;&gt;"SMOフルサポート",120000,60000)</f>
        <v>120000</v>
      </c>
      <c r="Q30" s="403"/>
      <c r="R30" s="403"/>
      <c r="S30" s="77" t="s">
        <v>96</v>
      </c>
      <c r="T30" s="74">
        <f>T26</f>
        <v>0</v>
      </c>
      <c r="U30" s="78" t="s">
        <v>97</v>
      </c>
      <c r="V30" s="79" t="str">
        <f t="shared" si="1"/>
        <v>＋消費税相当額</v>
      </c>
      <c r="W30" s="74"/>
      <c r="X30" s="74"/>
      <c r="Y30" s="74"/>
      <c r="Z30" s="79"/>
      <c r="AA30" s="79"/>
      <c r="AB30" s="94"/>
      <c r="AC30" s="74"/>
      <c r="AD30" s="79"/>
      <c r="AE30" s="7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row>
    <row r="31" spans="1:89" s="38" customFormat="1" ht="12.6" customHeight="1" outlineLevel="1" x14ac:dyDescent="0.15">
      <c r="A31" s="419"/>
      <c r="B31" s="73" t="s">
        <v>136</v>
      </c>
      <c r="C31" s="413" t="s">
        <v>101</v>
      </c>
      <c r="D31" s="413"/>
      <c r="E31" s="413"/>
      <c r="F31" s="413"/>
      <c r="G31" s="413"/>
      <c r="H31" s="413"/>
      <c r="I31" s="413"/>
      <c r="J31" s="413"/>
      <c r="K31" s="414"/>
      <c r="L31" s="416">
        <f>'試験経費算定表(Ver.4.1)'!K31*'経費の配分について(Ver.4.1)'!T26</f>
        <v>0</v>
      </c>
      <c r="M31" s="417"/>
      <c r="N31" s="417"/>
      <c r="O31" s="418"/>
      <c r="P31" s="87" t="s">
        <v>234</v>
      </c>
      <c r="Q31" s="90"/>
      <c r="R31" s="76"/>
      <c r="S31" s="76"/>
      <c r="T31" s="77"/>
      <c r="U31" s="77"/>
      <c r="V31" s="74"/>
      <c r="W31" s="78"/>
      <c r="X31" s="74"/>
      <c r="Y31" s="74"/>
      <c r="Z31" s="74"/>
      <c r="AA31" s="74"/>
      <c r="AB31" s="79"/>
      <c r="AC31" s="79"/>
      <c r="AD31" s="94"/>
      <c r="AE31" s="75"/>
      <c r="AF31" s="69"/>
      <c r="AG31" s="70"/>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row>
    <row r="32" spans="1:89" s="38" customFormat="1" ht="12.6" customHeight="1" outlineLevel="1" x14ac:dyDescent="0.15">
      <c r="A32" s="419"/>
      <c r="B32" s="88" t="s">
        <v>119</v>
      </c>
      <c r="C32" s="79"/>
      <c r="D32" s="79"/>
      <c r="E32" s="79"/>
      <c r="F32" s="94"/>
      <c r="G32" s="79"/>
      <c r="H32" s="79"/>
      <c r="I32" s="79"/>
      <c r="J32" s="79"/>
      <c r="K32" s="79"/>
      <c r="L32" s="416">
        <f>SUM(L26:O31)</f>
        <v>0</v>
      </c>
      <c r="M32" s="417"/>
      <c r="N32" s="417"/>
      <c r="O32" s="418"/>
      <c r="P32" s="87" t="s">
        <v>149</v>
      </c>
      <c r="Q32" s="90"/>
      <c r="R32" s="76"/>
      <c r="S32" s="76"/>
      <c r="T32" s="77"/>
      <c r="U32" s="77"/>
      <c r="V32" s="74"/>
      <c r="W32" s="74"/>
      <c r="X32" s="74"/>
      <c r="Y32" s="74"/>
      <c r="Z32" s="74"/>
      <c r="AA32" s="74"/>
      <c r="AB32" s="79"/>
      <c r="AC32" s="79"/>
      <c r="AD32" s="79"/>
      <c r="AE32" s="75"/>
      <c r="AF32" s="69"/>
      <c r="AG32" s="70"/>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row>
    <row r="33" spans="1:58" ht="12.6" customHeight="1" outlineLevel="1" x14ac:dyDescent="0.15">
      <c r="A33" s="96" t="s">
        <v>120</v>
      </c>
      <c r="B33" s="88"/>
      <c r="C33" s="79"/>
      <c r="D33" s="79"/>
      <c r="E33" s="79"/>
      <c r="F33" s="94"/>
      <c r="G33" s="79"/>
      <c r="H33" s="79"/>
      <c r="I33" s="79"/>
      <c r="J33" s="79"/>
      <c r="K33" s="79"/>
      <c r="L33" s="416">
        <f>'試験経費算定表(Ver.4.1)'!K33*'経費の配分について(Ver.4.1)'!T26</f>
        <v>0</v>
      </c>
      <c r="M33" s="417"/>
      <c r="N33" s="417"/>
      <c r="O33" s="418"/>
      <c r="P33" s="87" t="s">
        <v>233</v>
      </c>
      <c r="Q33" s="90"/>
      <c r="R33" s="90"/>
      <c r="S33" s="76"/>
      <c r="T33" s="77"/>
      <c r="U33" s="77"/>
      <c r="V33" s="74"/>
      <c r="W33" s="74"/>
      <c r="X33" s="74"/>
      <c r="Y33" s="74"/>
      <c r="Z33" s="74"/>
      <c r="AA33" s="74"/>
      <c r="AB33" s="79"/>
      <c r="AC33" s="79"/>
      <c r="AD33" s="79"/>
      <c r="AE33" s="75"/>
      <c r="AF33" s="69"/>
      <c r="AG33" s="69"/>
      <c r="AH33" s="35"/>
      <c r="AI33" s="35"/>
      <c r="AJ33" s="35"/>
    </row>
    <row r="34" spans="1:58" ht="12.6" customHeight="1" outlineLevel="1" x14ac:dyDescent="0.15">
      <c r="A34" s="96" t="s">
        <v>232</v>
      </c>
      <c r="B34" s="88"/>
      <c r="C34" s="79"/>
      <c r="D34" s="79"/>
      <c r="E34" s="79"/>
      <c r="F34" s="79"/>
      <c r="G34" s="79"/>
      <c r="H34" s="79"/>
      <c r="I34" s="79"/>
      <c r="J34" s="79"/>
      <c r="K34" s="79"/>
      <c r="L34" s="416">
        <f>SUM(L32:O33)</f>
        <v>0</v>
      </c>
      <c r="M34" s="417"/>
      <c r="N34" s="417"/>
      <c r="O34" s="418"/>
      <c r="P34" s="88" t="s">
        <v>210</v>
      </c>
      <c r="Q34" s="79"/>
      <c r="R34" s="90"/>
      <c r="S34" s="76"/>
      <c r="T34" s="77"/>
      <c r="U34" s="417">
        <f>ROUNDDOWN(L34/1.1*0.1,0)</f>
        <v>0</v>
      </c>
      <c r="V34" s="417"/>
      <c r="W34" s="417"/>
      <c r="X34" s="417"/>
      <c r="Y34" s="39"/>
      <c r="Z34" s="39"/>
      <c r="AA34" s="74"/>
      <c r="AB34" s="79"/>
      <c r="AC34" s="79"/>
      <c r="AD34" s="79"/>
      <c r="AE34" s="75"/>
      <c r="AF34" s="69"/>
      <c r="AG34" s="69"/>
      <c r="AH34" s="35"/>
      <c r="AI34" s="35"/>
      <c r="AJ34" s="35"/>
    </row>
    <row r="35" spans="1:58" ht="12.6" customHeight="1" x14ac:dyDescent="0.15">
      <c r="A35" s="69"/>
      <c r="B35" s="91"/>
      <c r="C35" s="69"/>
      <c r="D35" s="69"/>
      <c r="E35" s="69"/>
      <c r="F35" s="69"/>
      <c r="G35" s="69"/>
      <c r="H35" s="69"/>
      <c r="I35" s="69"/>
      <c r="J35" s="69"/>
      <c r="K35" s="69"/>
      <c r="L35" s="69"/>
      <c r="M35" s="69"/>
      <c r="N35" s="69"/>
      <c r="O35" s="92"/>
      <c r="P35" s="69"/>
      <c r="Q35" s="69"/>
      <c r="R35" s="69"/>
      <c r="S35" s="69"/>
      <c r="T35" s="69"/>
      <c r="U35" s="69"/>
      <c r="Z35" s="69"/>
      <c r="AA35" s="69"/>
      <c r="AB35" s="69"/>
      <c r="AC35" s="69"/>
      <c r="AD35" s="69"/>
      <c r="AE35" s="69"/>
      <c r="AF35" s="69"/>
      <c r="AG35" s="69"/>
      <c r="AH35" s="35"/>
      <c r="AI35" s="35"/>
      <c r="AJ35" s="35"/>
    </row>
    <row r="36" spans="1:58" ht="12.6" customHeight="1" x14ac:dyDescent="0.15">
      <c r="A36" s="123" t="s">
        <v>197</v>
      </c>
      <c r="B36" s="91"/>
      <c r="C36" s="69"/>
      <c r="D36" s="69"/>
      <c r="E36" s="69"/>
      <c r="F36" s="69"/>
      <c r="G36" s="69"/>
      <c r="H36" s="69"/>
      <c r="I36" s="69"/>
      <c r="J36" s="69"/>
      <c r="K36" s="69"/>
      <c r="L36" s="69"/>
      <c r="M36" s="69"/>
      <c r="N36" s="69"/>
      <c r="O36" s="92"/>
      <c r="P36" s="93"/>
      <c r="Q36" s="93"/>
      <c r="R36" s="92"/>
      <c r="S36" s="86"/>
      <c r="T36" s="70"/>
      <c r="U36" s="70"/>
      <c r="V36" s="70"/>
      <c r="W36" s="86"/>
      <c r="X36" s="70"/>
      <c r="Y36" s="70"/>
      <c r="Z36" s="70"/>
      <c r="AA36" s="86"/>
      <c r="AB36" s="86"/>
      <c r="AC36" s="86"/>
      <c r="AD36" s="69"/>
      <c r="AE36" s="69"/>
      <c r="AF36" s="69"/>
      <c r="AG36" s="69"/>
      <c r="AH36" s="35"/>
      <c r="AI36" s="35"/>
      <c r="AJ36" s="35"/>
      <c r="BF36" s="35" t="s">
        <v>272</v>
      </c>
    </row>
    <row r="37" spans="1:58" ht="12.6" customHeight="1" outlineLevel="1" x14ac:dyDescent="0.15">
      <c r="A37" s="123" t="s">
        <v>194</v>
      </c>
      <c r="B37" s="91"/>
      <c r="C37" s="69"/>
      <c r="D37" s="69"/>
      <c r="E37" s="69"/>
      <c r="F37" s="69"/>
      <c r="G37" s="69"/>
      <c r="H37" s="69"/>
      <c r="I37" s="69"/>
      <c r="J37" s="69"/>
      <c r="K37" s="69"/>
      <c r="L37" s="69"/>
      <c r="M37" s="69"/>
      <c r="N37" s="69"/>
      <c r="O37" s="92"/>
      <c r="P37" s="93"/>
      <c r="Q37" s="93"/>
      <c r="R37" s="92"/>
      <c r="S37" s="86"/>
      <c r="T37" s="70"/>
      <c r="U37" s="70"/>
      <c r="V37" s="70"/>
      <c r="W37" s="86"/>
      <c r="X37" s="70"/>
      <c r="Y37" s="70"/>
      <c r="Z37" s="70"/>
      <c r="AA37" s="86"/>
      <c r="AB37" s="86"/>
      <c r="AC37" s="86"/>
      <c r="AD37" s="69"/>
      <c r="AE37" s="69"/>
      <c r="AF37" s="69"/>
      <c r="AG37" s="69"/>
      <c r="AH37" s="35"/>
      <c r="AI37" s="35"/>
      <c r="AJ37" s="35"/>
    </row>
    <row r="38" spans="1:58" ht="12.6" customHeight="1" outlineLevel="1" x14ac:dyDescent="0.15">
      <c r="A38" s="420" t="s">
        <v>98</v>
      </c>
      <c r="B38" s="421"/>
      <c r="C38" s="421"/>
      <c r="D38" s="421"/>
      <c r="E38" s="421"/>
      <c r="F38" s="421"/>
      <c r="G38" s="421"/>
      <c r="H38" s="421"/>
      <c r="I38" s="421"/>
      <c r="J38" s="421"/>
      <c r="K38" s="421"/>
      <c r="L38" s="420" t="s">
        <v>209</v>
      </c>
      <c r="M38" s="421"/>
      <c r="N38" s="421"/>
      <c r="O38" s="422"/>
      <c r="P38" s="420" t="s">
        <v>208</v>
      </c>
      <c r="Q38" s="421"/>
      <c r="R38" s="421"/>
      <c r="S38" s="421"/>
      <c r="T38" s="421"/>
      <c r="U38" s="421"/>
      <c r="V38" s="421"/>
      <c r="W38" s="421"/>
      <c r="X38" s="421"/>
      <c r="Y38" s="421"/>
      <c r="Z38" s="421"/>
      <c r="AA38" s="421"/>
      <c r="AB38" s="421"/>
      <c r="AC38" s="421"/>
      <c r="AD38" s="421"/>
      <c r="AE38" s="422"/>
      <c r="AF38" s="69"/>
      <c r="AG38" s="69"/>
      <c r="AH38" s="35"/>
      <c r="AI38" s="35"/>
      <c r="AJ38" s="35"/>
    </row>
    <row r="39" spans="1:58" ht="12.6" customHeight="1" outlineLevel="1" x14ac:dyDescent="0.15">
      <c r="A39" s="419" t="s">
        <v>121</v>
      </c>
      <c r="B39" s="80" t="s">
        <v>130</v>
      </c>
      <c r="C39" s="411" t="s">
        <v>171</v>
      </c>
      <c r="D39" s="411"/>
      <c r="E39" s="411"/>
      <c r="F39" s="411"/>
      <c r="G39" s="411"/>
      <c r="H39" s="411"/>
      <c r="I39" s="411"/>
      <c r="J39" s="411"/>
      <c r="K39" s="412"/>
      <c r="L39" s="428">
        <f>'試験経費算定表(Ver.4.1)'!K40*'経費の配分について(Ver.4.1)'!T39*W39</f>
        <v>0</v>
      </c>
      <c r="M39" s="429"/>
      <c r="N39" s="429"/>
      <c r="O39" s="430"/>
      <c r="P39" s="405">
        <v>10000</v>
      </c>
      <c r="Q39" s="406"/>
      <c r="R39" s="406"/>
      <c r="S39" s="83" t="s">
        <v>96</v>
      </c>
      <c r="T39" s="85">
        <f>'ポイント表(Ver.4.1)'!$C$10</f>
        <v>0</v>
      </c>
      <c r="U39" s="84" t="s">
        <v>92</v>
      </c>
      <c r="V39" s="83" t="s">
        <v>96</v>
      </c>
      <c r="W39" s="85">
        <f>'ポイント表(Ver.4.1)'!C33</f>
        <v>0</v>
      </c>
      <c r="X39" s="84" t="s">
        <v>90</v>
      </c>
      <c r="Y39" s="85" t="str">
        <f t="shared" ref="Y39:Y40" si="2">"＋消費税相当額"</f>
        <v>＋消費税相当額</v>
      </c>
      <c r="Z39" s="81"/>
      <c r="AA39" s="81"/>
      <c r="AB39" s="81"/>
      <c r="AC39" s="85"/>
      <c r="AD39" s="85"/>
      <c r="AE39" s="129"/>
      <c r="AF39" s="35"/>
      <c r="AG39" s="35"/>
      <c r="AH39" s="35"/>
      <c r="AI39" s="35"/>
      <c r="AJ39" s="35"/>
    </row>
    <row r="40" spans="1:58" ht="12.6" customHeight="1" outlineLevel="1" x14ac:dyDescent="0.15">
      <c r="A40" s="419"/>
      <c r="B40" s="73" t="s">
        <v>131</v>
      </c>
      <c r="C40" s="413" t="s">
        <v>172</v>
      </c>
      <c r="D40" s="413"/>
      <c r="E40" s="413"/>
      <c r="F40" s="413"/>
      <c r="G40" s="413"/>
      <c r="H40" s="413"/>
      <c r="I40" s="413"/>
      <c r="J40" s="413"/>
      <c r="K40" s="414"/>
      <c r="L40" s="433">
        <f>'試験経費算定表(Ver.4.1)'!K41*'経費の配分について(Ver.4.1)'!T40*W40</f>
        <v>0</v>
      </c>
      <c r="M40" s="434"/>
      <c r="N40" s="434"/>
      <c r="O40" s="435"/>
      <c r="P40" s="402">
        <f>IF($AC$4&lt;&gt;"院内CRC",5000,10000)</f>
        <v>5000</v>
      </c>
      <c r="Q40" s="403"/>
      <c r="R40" s="403"/>
      <c r="S40" s="77" t="s">
        <v>96</v>
      </c>
      <c r="T40" s="79">
        <f>'ポイント表(Ver.4.1)'!$C$10</f>
        <v>0</v>
      </c>
      <c r="U40" s="78" t="s">
        <v>92</v>
      </c>
      <c r="V40" s="77" t="s">
        <v>96</v>
      </c>
      <c r="W40" s="79">
        <f>'ポイント表(Ver.4.1)'!C33</f>
        <v>0</v>
      </c>
      <c r="X40" s="78" t="s">
        <v>90</v>
      </c>
      <c r="Y40" s="79" t="str">
        <f t="shared" si="2"/>
        <v>＋消費税相当額</v>
      </c>
      <c r="Z40" s="74"/>
      <c r="AA40" s="74"/>
      <c r="AB40" s="74"/>
      <c r="AC40" s="79"/>
      <c r="AD40" s="79"/>
      <c r="AE40" s="51"/>
      <c r="AF40" s="35"/>
      <c r="AG40" s="35"/>
      <c r="AH40" s="35"/>
      <c r="AI40" s="35"/>
      <c r="AJ40" s="35"/>
    </row>
    <row r="41" spans="1:58" ht="12.6" customHeight="1" outlineLevel="1" x14ac:dyDescent="0.15">
      <c r="A41" s="419"/>
      <c r="B41" s="73" t="s">
        <v>133</v>
      </c>
      <c r="C41" s="79" t="s">
        <v>101</v>
      </c>
      <c r="D41" s="79"/>
      <c r="E41" s="79"/>
      <c r="F41" s="79"/>
      <c r="G41" s="79"/>
      <c r="H41" s="79"/>
      <c r="I41" s="79"/>
      <c r="J41" s="79"/>
      <c r="K41" s="79"/>
      <c r="L41" s="416">
        <f>'試験経費算定表(Ver.4.1)'!K42*'経費の配分について(Ver.4.1)'!T39*'経費の配分について(Ver.4.1)'!W39</f>
        <v>0</v>
      </c>
      <c r="M41" s="417"/>
      <c r="N41" s="417"/>
      <c r="O41" s="418"/>
      <c r="P41" s="87" t="s">
        <v>236</v>
      </c>
      <c r="Q41" s="90"/>
      <c r="R41" s="76"/>
      <c r="S41" s="76"/>
      <c r="T41" s="77"/>
      <c r="U41" s="77"/>
      <c r="V41" s="74"/>
      <c r="W41" s="78"/>
      <c r="X41" s="74"/>
      <c r="Y41" s="74"/>
      <c r="Z41" s="74"/>
      <c r="AA41" s="74"/>
      <c r="AB41" s="79"/>
      <c r="AC41" s="79"/>
      <c r="AD41" s="94"/>
      <c r="AE41" s="75"/>
      <c r="AF41" s="69"/>
      <c r="AG41" s="69"/>
      <c r="AH41" s="35"/>
      <c r="AI41" s="35"/>
      <c r="AJ41" s="35"/>
    </row>
    <row r="42" spans="1:58" ht="12.6" customHeight="1" outlineLevel="1" x14ac:dyDescent="0.15">
      <c r="A42" s="419"/>
      <c r="B42" s="88" t="s">
        <v>119</v>
      </c>
      <c r="C42" s="79"/>
      <c r="D42" s="79"/>
      <c r="E42" s="79"/>
      <c r="F42" s="79"/>
      <c r="G42" s="79"/>
      <c r="H42" s="79"/>
      <c r="I42" s="79"/>
      <c r="J42" s="79"/>
      <c r="K42" s="79"/>
      <c r="L42" s="416">
        <f>SUM(L39:O41)</f>
        <v>0</v>
      </c>
      <c r="M42" s="417"/>
      <c r="N42" s="417"/>
      <c r="O42" s="418"/>
      <c r="P42" s="87" t="s">
        <v>132</v>
      </c>
      <c r="Q42" s="90"/>
      <c r="R42" s="76"/>
      <c r="S42" s="76"/>
      <c r="T42" s="77"/>
      <c r="U42" s="77"/>
      <c r="V42" s="74"/>
      <c r="W42" s="74"/>
      <c r="X42" s="74"/>
      <c r="Y42" s="74"/>
      <c r="Z42" s="74"/>
      <c r="AA42" s="74"/>
      <c r="AB42" s="79"/>
      <c r="AC42" s="79"/>
      <c r="AD42" s="79"/>
      <c r="AE42" s="75"/>
      <c r="AF42" s="69"/>
      <c r="AG42" s="69"/>
      <c r="AH42" s="35"/>
      <c r="AI42" s="35"/>
      <c r="AJ42" s="35"/>
    </row>
    <row r="43" spans="1:58" ht="12.6" customHeight="1" outlineLevel="1" x14ac:dyDescent="0.15">
      <c r="A43" s="96" t="s">
        <v>120</v>
      </c>
      <c r="B43" s="88"/>
      <c r="C43" s="79"/>
      <c r="D43" s="79"/>
      <c r="E43" s="79"/>
      <c r="F43" s="79"/>
      <c r="G43" s="79"/>
      <c r="H43" s="79"/>
      <c r="I43" s="79"/>
      <c r="J43" s="79"/>
      <c r="K43" s="79"/>
      <c r="L43" s="416">
        <f>'試験経費算定表(Ver.4.1)'!K44*'経費の配分について(Ver.4.1)'!T39*'経費の配分について(Ver.4.1)'!W39</f>
        <v>0</v>
      </c>
      <c r="M43" s="417"/>
      <c r="N43" s="417"/>
      <c r="O43" s="418"/>
      <c r="P43" s="87" t="s">
        <v>233</v>
      </c>
      <c r="Q43" s="90"/>
      <c r="R43" s="90"/>
      <c r="S43" s="76"/>
      <c r="T43" s="77"/>
      <c r="U43" s="77"/>
      <c r="V43" s="74"/>
      <c r="W43" s="74"/>
      <c r="X43" s="74"/>
      <c r="Y43" s="74"/>
      <c r="Z43" s="74"/>
      <c r="AA43" s="74"/>
      <c r="AB43" s="79"/>
      <c r="AC43" s="79"/>
      <c r="AD43" s="79"/>
      <c r="AE43" s="75"/>
      <c r="AF43" s="69"/>
      <c r="AG43" s="69"/>
      <c r="AH43" s="35"/>
      <c r="AI43" s="35"/>
      <c r="AJ43" s="35"/>
    </row>
    <row r="44" spans="1:58" ht="12.6" customHeight="1" outlineLevel="1" x14ac:dyDescent="0.15">
      <c r="A44" s="88" t="s">
        <v>232</v>
      </c>
      <c r="B44" s="79"/>
      <c r="C44" s="79"/>
      <c r="D44" s="79"/>
      <c r="E44" s="79"/>
      <c r="F44" s="79"/>
      <c r="G44" s="79"/>
      <c r="H44" s="79"/>
      <c r="I44" s="79"/>
      <c r="J44" s="79"/>
      <c r="K44" s="79"/>
      <c r="L44" s="416">
        <f>SUM(L42:O43)</f>
        <v>0</v>
      </c>
      <c r="M44" s="417"/>
      <c r="N44" s="417"/>
      <c r="O44" s="418"/>
      <c r="P44" s="88" t="s">
        <v>210</v>
      </c>
      <c r="Q44" s="79"/>
      <c r="R44" s="90"/>
      <c r="S44" s="76"/>
      <c r="T44" s="77"/>
      <c r="U44" s="417">
        <f>ROUNDDOWN(L44/1.1*0.1,0)</f>
        <v>0</v>
      </c>
      <c r="V44" s="417"/>
      <c r="W44" s="417"/>
      <c r="X44" s="417"/>
      <c r="Y44" s="39"/>
      <c r="Z44" s="39"/>
      <c r="AA44" s="74"/>
      <c r="AB44" s="79"/>
      <c r="AC44" s="79"/>
      <c r="AD44" s="79"/>
      <c r="AE44" s="75"/>
      <c r="AF44" s="69"/>
      <c r="AG44" s="69"/>
      <c r="AH44" s="35"/>
      <c r="AI44" s="35"/>
      <c r="AJ44" s="35"/>
    </row>
    <row r="45" spans="1:58" ht="12.6" customHeight="1" outlineLevel="1" x14ac:dyDescent="0.15">
      <c r="A45" s="69"/>
      <c r="B45" s="69"/>
      <c r="C45" s="69"/>
      <c r="D45" s="69"/>
      <c r="E45" s="69"/>
      <c r="F45" s="69"/>
      <c r="G45" s="69"/>
      <c r="H45" s="69"/>
      <c r="I45" s="69"/>
      <c r="J45" s="69"/>
      <c r="K45" s="69"/>
      <c r="L45" s="69"/>
      <c r="M45" s="69"/>
      <c r="N45" s="69"/>
      <c r="O45" s="92"/>
      <c r="P45" s="69"/>
      <c r="Q45" s="69"/>
      <c r="R45" s="86"/>
      <c r="S45" s="93"/>
      <c r="T45" s="93"/>
      <c r="U45" s="93"/>
      <c r="V45" s="97"/>
      <c r="AA45" s="93"/>
      <c r="AB45" s="93"/>
      <c r="AC45" s="93"/>
      <c r="AD45" s="69"/>
      <c r="AE45" s="69"/>
      <c r="AF45" s="69"/>
      <c r="AG45" s="69"/>
      <c r="AH45" s="35"/>
      <c r="AI45" s="35"/>
      <c r="AJ45" s="35"/>
    </row>
    <row r="46" spans="1:58" ht="12.6" customHeight="1" x14ac:dyDescent="0.15">
      <c r="A46" s="123" t="s">
        <v>195</v>
      </c>
      <c r="B46" s="69"/>
      <c r="C46" s="69"/>
      <c r="D46" s="69"/>
      <c r="E46" s="69"/>
      <c r="F46" s="69"/>
      <c r="G46" s="69"/>
      <c r="H46" s="69"/>
      <c r="I46" s="69"/>
      <c r="J46" s="69"/>
      <c r="K46" s="69"/>
      <c r="L46" s="69"/>
      <c r="M46" s="69"/>
      <c r="N46" s="69"/>
      <c r="O46" s="92"/>
      <c r="P46" s="69"/>
      <c r="Q46" s="69"/>
      <c r="R46" s="86"/>
      <c r="S46" s="93"/>
      <c r="T46" s="93"/>
      <c r="U46" s="93"/>
      <c r="V46" s="97"/>
      <c r="W46" s="93"/>
      <c r="X46" s="93"/>
      <c r="Y46" s="93"/>
      <c r="Z46" s="97"/>
      <c r="AA46" s="93"/>
      <c r="AB46" s="93"/>
      <c r="AC46" s="93"/>
      <c r="AD46" s="69"/>
      <c r="AE46" s="69"/>
      <c r="AF46" s="69"/>
      <c r="AG46" s="69"/>
      <c r="AH46" s="35"/>
      <c r="AI46" s="35"/>
      <c r="AJ46" s="35"/>
    </row>
    <row r="47" spans="1:58" ht="12.6" customHeight="1" x14ac:dyDescent="0.15">
      <c r="A47" s="420" t="s">
        <v>98</v>
      </c>
      <c r="B47" s="421"/>
      <c r="C47" s="421"/>
      <c r="D47" s="421"/>
      <c r="E47" s="421"/>
      <c r="F47" s="421"/>
      <c r="G47" s="421"/>
      <c r="H47" s="421"/>
      <c r="I47" s="421"/>
      <c r="J47" s="421"/>
      <c r="K47" s="421"/>
      <c r="L47" s="420" t="s">
        <v>209</v>
      </c>
      <c r="M47" s="421"/>
      <c r="N47" s="421"/>
      <c r="O47" s="422"/>
      <c r="P47" s="420" t="s">
        <v>208</v>
      </c>
      <c r="Q47" s="421"/>
      <c r="R47" s="421"/>
      <c r="S47" s="421"/>
      <c r="T47" s="421"/>
      <c r="U47" s="421"/>
      <c r="V47" s="421"/>
      <c r="W47" s="421"/>
      <c r="X47" s="421"/>
      <c r="Y47" s="421"/>
      <c r="Z47" s="421"/>
      <c r="AA47" s="421"/>
      <c r="AB47" s="421"/>
      <c r="AC47" s="421"/>
      <c r="AD47" s="421"/>
      <c r="AE47" s="422"/>
      <c r="AF47" s="69"/>
      <c r="AG47" s="69"/>
      <c r="AH47" s="35"/>
      <c r="AI47" s="35"/>
      <c r="AJ47" s="35"/>
    </row>
    <row r="48" spans="1:58" ht="12.6" customHeight="1" x14ac:dyDescent="0.15">
      <c r="A48" s="419" t="s">
        <v>121</v>
      </c>
      <c r="B48" s="80" t="s">
        <v>130</v>
      </c>
      <c r="C48" s="411" t="s">
        <v>173</v>
      </c>
      <c r="D48" s="411"/>
      <c r="E48" s="411"/>
      <c r="F48" s="411"/>
      <c r="G48" s="411"/>
      <c r="H48" s="411"/>
      <c r="I48" s="411"/>
      <c r="J48" s="411"/>
      <c r="K48" s="412"/>
      <c r="L48" s="428">
        <f>'試験経費算定表(Ver.4.1)'!K50*'経費の配分について(Ver.4.1)'!T48*W48</f>
        <v>0</v>
      </c>
      <c r="M48" s="429"/>
      <c r="N48" s="429"/>
      <c r="O48" s="430"/>
      <c r="P48" s="405">
        <v>30000</v>
      </c>
      <c r="Q48" s="406"/>
      <c r="R48" s="406"/>
      <c r="S48" s="83" t="s">
        <v>96</v>
      </c>
      <c r="T48" s="85">
        <f>'ポイント表(Ver.4.1)'!$C$10</f>
        <v>0</v>
      </c>
      <c r="U48" s="84" t="s">
        <v>92</v>
      </c>
      <c r="V48" s="83" t="s">
        <v>96</v>
      </c>
      <c r="W48" s="85">
        <f>'ポイント表(Ver.4.1)'!$C$34</f>
        <v>0</v>
      </c>
      <c r="X48" s="84" t="s">
        <v>90</v>
      </c>
      <c r="Y48" s="85" t="str">
        <f>"＋消費税相当額"</f>
        <v>＋消費税相当額</v>
      </c>
      <c r="Z48" s="81"/>
      <c r="AA48" s="81"/>
      <c r="AB48" s="81"/>
      <c r="AC48" s="85"/>
      <c r="AD48" s="85"/>
      <c r="AE48" s="129"/>
      <c r="AF48" s="35"/>
      <c r="AG48" s="35"/>
      <c r="AH48" s="35"/>
      <c r="AI48" s="35"/>
      <c r="AJ48" s="35"/>
    </row>
    <row r="49" spans="1:36" ht="12.6" customHeight="1" x14ac:dyDescent="0.15">
      <c r="A49" s="419"/>
      <c r="B49" s="73" t="s">
        <v>131</v>
      </c>
      <c r="C49" s="413" t="s">
        <v>174</v>
      </c>
      <c r="D49" s="413"/>
      <c r="E49" s="413"/>
      <c r="F49" s="413"/>
      <c r="G49" s="413"/>
      <c r="H49" s="413"/>
      <c r="I49" s="413"/>
      <c r="J49" s="413"/>
      <c r="K49" s="414"/>
      <c r="L49" s="433">
        <f>'試験経費算定表(Ver.4.1)'!K51*'経費の配分について(Ver.4.1)'!T49*W49</f>
        <v>0</v>
      </c>
      <c r="M49" s="434"/>
      <c r="N49" s="434"/>
      <c r="O49" s="435"/>
      <c r="P49" s="402">
        <f>IF($AC$4&lt;&gt;"院内CRC",9000,30000)</f>
        <v>9000</v>
      </c>
      <c r="Q49" s="403"/>
      <c r="R49" s="403"/>
      <c r="S49" s="77" t="s">
        <v>96</v>
      </c>
      <c r="T49" s="79">
        <f>'ポイント表(Ver.4.1)'!$C$10</f>
        <v>0</v>
      </c>
      <c r="U49" s="78" t="s">
        <v>92</v>
      </c>
      <c r="V49" s="77" t="s">
        <v>96</v>
      </c>
      <c r="W49" s="79">
        <f>'ポイント表(Ver.4.1)'!$C$34</f>
        <v>0</v>
      </c>
      <c r="X49" s="78" t="s">
        <v>90</v>
      </c>
      <c r="Y49" s="79" t="str">
        <f t="shared" ref="Y49" si="3">"＋消費税相当額"</f>
        <v>＋消費税相当額</v>
      </c>
      <c r="Z49" s="74"/>
      <c r="AA49" s="74"/>
      <c r="AB49" s="74"/>
      <c r="AC49" s="79"/>
      <c r="AD49" s="79"/>
      <c r="AE49" s="51"/>
      <c r="AF49" s="35"/>
      <c r="AG49" s="35"/>
      <c r="AH49" s="35"/>
      <c r="AI49" s="35"/>
      <c r="AJ49" s="35"/>
    </row>
    <row r="50" spans="1:36" ht="12.6" customHeight="1" x14ac:dyDescent="0.15">
      <c r="A50" s="419"/>
      <c r="B50" s="73" t="s">
        <v>133</v>
      </c>
      <c r="C50" s="79" t="s">
        <v>101</v>
      </c>
      <c r="D50" s="79"/>
      <c r="E50" s="79"/>
      <c r="F50" s="79"/>
      <c r="G50" s="79"/>
      <c r="H50" s="79"/>
      <c r="I50" s="79"/>
      <c r="J50" s="79"/>
      <c r="K50" s="79"/>
      <c r="L50" s="416">
        <f>'試験経費算定表(Ver.4.1)'!K52*'経費の配分について(Ver.4.1)'!T48*'経費の配分について(Ver.4.1)'!W48</f>
        <v>0</v>
      </c>
      <c r="M50" s="417"/>
      <c r="N50" s="417"/>
      <c r="O50" s="418"/>
      <c r="P50" s="87" t="s">
        <v>236</v>
      </c>
      <c r="Q50" s="90"/>
      <c r="R50" s="76"/>
      <c r="S50" s="90"/>
      <c r="T50" s="77"/>
      <c r="U50" s="77"/>
      <c r="V50" s="79"/>
      <c r="W50" s="78"/>
      <c r="X50" s="77"/>
      <c r="Y50" s="77"/>
      <c r="Z50" s="79"/>
      <c r="AA50" s="78"/>
      <c r="AB50" s="74"/>
      <c r="AC50" s="74"/>
      <c r="AD50" s="74"/>
      <c r="AE50" s="75"/>
      <c r="AF50" s="69"/>
      <c r="AG50" s="69"/>
      <c r="AH50" s="35"/>
      <c r="AI50" s="35"/>
      <c r="AJ50" s="35"/>
    </row>
    <row r="51" spans="1:36" ht="12.6" customHeight="1" x14ac:dyDescent="0.15">
      <c r="A51" s="419"/>
      <c r="B51" s="88" t="s">
        <v>119</v>
      </c>
      <c r="C51" s="79"/>
      <c r="D51" s="79"/>
      <c r="E51" s="79"/>
      <c r="F51" s="79"/>
      <c r="G51" s="79"/>
      <c r="H51" s="79"/>
      <c r="I51" s="79"/>
      <c r="J51" s="79"/>
      <c r="K51" s="79"/>
      <c r="L51" s="416">
        <f>SUM(L48:O50)</f>
        <v>0</v>
      </c>
      <c r="M51" s="417"/>
      <c r="N51" s="417"/>
      <c r="O51" s="418"/>
      <c r="P51" s="87" t="s">
        <v>132</v>
      </c>
      <c r="Q51" s="90"/>
      <c r="R51" s="76"/>
      <c r="S51" s="90"/>
      <c r="T51" s="77"/>
      <c r="U51" s="77"/>
      <c r="V51" s="79"/>
      <c r="W51" s="78"/>
      <c r="X51" s="77"/>
      <c r="Y51" s="77"/>
      <c r="Z51" s="79"/>
      <c r="AA51" s="78"/>
      <c r="AB51" s="74"/>
      <c r="AC51" s="74"/>
      <c r="AD51" s="74"/>
      <c r="AE51" s="75"/>
      <c r="AF51" s="69"/>
      <c r="AG51" s="69"/>
      <c r="AH51" s="35"/>
      <c r="AI51" s="35"/>
      <c r="AJ51" s="35"/>
    </row>
    <row r="52" spans="1:36" ht="12.6" customHeight="1" x14ac:dyDescent="0.15">
      <c r="A52" s="96" t="s">
        <v>120</v>
      </c>
      <c r="B52" s="88"/>
      <c r="C52" s="79"/>
      <c r="D52" s="79"/>
      <c r="E52" s="79"/>
      <c r="F52" s="79"/>
      <c r="G52" s="79"/>
      <c r="H52" s="79"/>
      <c r="I52" s="79"/>
      <c r="J52" s="79"/>
      <c r="K52" s="79"/>
      <c r="L52" s="416">
        <f>'試験経費算定表(Ver.4.1)'!K54*'経費の配分について(Ver.4.1)'!T48*'経費の配分について(Ver.4.1)'!W48</f>
        <v>0</v>
      </c>
      <c r="M52" s="417"/>
      <c r="N52" s="417"/>
      <c r="O52" s="418"/>
      <c r="P52" s="87" t="s">
        <v>233</v>
      </c>
      <c r="Q52" s="90"/>
      <c r="R52" s="90"/>
      <c r="S52" s="90"/>
      <c r="T52" s="77"/>
      <c r="U52" s="77"/>
      <c r="V52" s="79"/>
      <c r="W52" s="78"/>
      <c r="X52" s="77"/>
      <c r="Y52" s="77"/>
      <c r="Z52" s="79"/>
      <c r="AA52" s="78"/>
      <c r="AB52" s="74"/>
      <c r="AC52" s="74"/>
      <c r="AD52" s="74"/>
      <c r="AE52" s="75"/>
      <c r="AF52" s="69"/>
      <c r="AG52" s="69"/>
      <c r="AH52" s="35"/>
      <c r="AI52" s="35"/>
      <c r="AJ52" s="35"/>
    </row>
    <row r="53" spans="1:36" ht="12.6" customHeight="1" x14ac:dyDescent="0.15">
      <c r="A53" s="88" t="s">
        <v>232</v>
      </c>
      <c r="B53" s="88"/>
      <c r="C53" s="79"/>
      <c r="D53" s="79"/>
      <c r="E53" s="79"/>
      <c r="F53" s="79"/>
      <c r="G53" s="79"/>
      <c r="H53" s="79"/>
      <c r="I53" s="79"/>
      <c r="J53" s="79"/>
      <c r="K53" s="79"/>
      <c r="L53" s="416">
        <f>SUM(L51:O52)</f>
        <v>0</v>
      </c>
      <c r="M53" s="417"/>
      <c r="N53" s="417"/>
      <c r="O53" s="418"/>
      <c r="P53" s="88" t="s">
        <v>210</v>
      </c>
      <c r="Q53" s="79"/>
      <c r="R53" s="90"/>
      <c r="S53" s="76"/>
      <c r="T53" s="77"/>
      <c r="U53" s="417">
        <f>ROUNDDOWN(L53/1.1*0.1,0)</f>
        <v>0</v>
      </c>
      <c r="V53" s="417"/>
      <c r="W53" s="417"/>
      <c r="X53" s="417"/>
      <c r="Y53" s="39"/>
      <c r="Z53" s="39"/>
      <c r="AA53" s="78"/>
      <c r="AB53" s="74"/>
      <c r="AC53" s="74"/>
      <c r="AD53" s="74"/>
      <c r="AE53" s="75"/>
      <c r="AF53" s="69"/>
      <c r="AG53" s="69"/>
      <c r="AH53" s="35"/>
      <c r="AI53" s="35"/>
      <c r="AJ53" s="35"/>
    </row>
    <row r="54" spans="1:36" ht="12.6" customHeight="1" x14ac:dyDescent="0.15">
      <c r="A54" s="91"/>
      <c r="B54" s="69"/>
      <c r="C54" s="69"/>
      <c r="D54" s="69"/>
      <c r="E54" s="69"/>
      <c r="F54" s="69"/>
      <c r="G54" s="69"/>
      <c r="H54" s="69"/>
      <c r="I54" s="69"/>
      <c r="J54" s="69"/>
      <c r="K54" s="69"/>
      <c r="L54" s="69"/>
      <c r="M54" s="69"/>
      <c r="N54" s="69"/>
      <c r="O54" s="98"/>
      <c r="P54" s="98"/>
      <c r="Q54" s="98"/>
      <c r="R54" s="69"/>
      <c r="S54" s="86"/>
      <c r="T54" s="69"/>
      <c r="Y54" s="93"/>
      <c r="Z54" s="97"/>
      <c r="AA54" s="93"/>
      <c r="AB54" s="93"/>
      <c r="AC54" s="93"/>
      <c r="AD54" s="93"/>
      <c r="AE54" s="93"/>
      <c r="AF54" s="69"/>
      <c r="AG54" s="69"/>
      <c r="AH54" s="35"/>
      <c r="AI54" s="35"/>
      <c r="AJ54" s="35"/>
    </row>
    <row r="55" spans="1:36" ht="12.6" customHeight="1" outlineLevel="1" x14ac:dyDescent="0.15">
      <c r="A55" s="123" t="s">
        <v>196</v>
      </c>
      <c r="B55" s="69"/>
      <c r="C55" s="69"/>
      <c r="D55" s="69"/>
      <c r="E55" s="69"/>
      <c r="F55" s="69"/>
      <c r="G55" s="69"/>
      <c r="H55" s="69"/>
      <c r="I55" s="69"/>
      <c r="J55" s="69"/>
      <c r="K55" s="69"/>
      <c r="L55" s="69"/>
      <c r="M55" s="69"/>
      <c r="N55" s="69"/>
      <c r="O55" s="98"/>
      <c r="P55" s="98"/>
      <c r="Q55" s="98"/>
      <c r="R55" s="69"/>
      <c r="S55" s="86"/>
      <c r="T55" s="69"/>
      <c r="U55" s="69"/>
      <c r="V55" s="70"/>
      <c r="W55" s="93"/>
      <c r="X55" s="93"/>
      <c r="Y55" s="93"/>
      <c r="Z55" s="97"/>
      <c r="AA55" s="93"/>
      <c r="AB55" s="93"/>
      <c r="AC55" s="93"/>
      <c r="AD55" s="93"/>
      <c r="AE55" s="93"/>
      <c r="AF55" s="69"/>
      <c r="AG55" s="69"/>
      <c r="AH55" s="35"/>
      <c r="AI55" s="35"/>
      <c r="AJ55" s="35"/>
    </row>
    <row r="56" spans="1:36" ht="12.6" customHeight="1" outlineLevel="1" x14ac:dyDescent="0.15">
      <c r="A56" s="420" t="s">
        <v>98</v>
      </c>
      <c r="B56" s="421"/>
      <c r="C56" s="421"/>
      <c r="D56" s="421"/>
      <c r="E56" s="421"/>
      <c r="F56" s="421"/>
      <c r="G56" s="421"/>
      <c r="H56" s="421"/>
      <c r="I56" s="421"/>
      <c r="J56" s="421"/>
      <c r="K56" s="421"/>
      <c r="L56" s="420" t="s">
        <v>209</v>
      </c>
      <c r="M56" s="421"/>
      <c r="N56" s="421"/>
      <c r="O56" s="422"/>
      <c r="P56" s="420" t="s">
        <v>208</v>
      </c>
      <c r="Q56" s="421"/>
      <c r="R56" s="421"/>
      <c r="S56" s="421"/>
      <c r="T56" s="421"/>
      <c r="U56" s="421"/>
      <c r="V56" s="421"/>
      <c r="W56" s="421"/>
      <c r="X56" s="421"/>
      <c r="Y56" s="421"/>
      <c r="Z56" s="421"/>
      <c r="AA56" s="421"/>
      <c r="AB56" s="421"/>
      <c r="AC56" s="421"/>
      <c r="AD56" s="421"/>
      <c r="AE56" s="422"/>
      <c r="AF56" s="69"/>
      <c r="AG56" s="69"/>
      <c r="AH56" s="35"/>
      <c r="AI56" s="35"/>
      <c r="AJ56" s="35"/>
    </row>
    <row r="57" spans="1:36" ht="12.6" customHeight="1" outlineLevel="1" x14ac:dyDescent="0.15">
      <c r="A57" s="419" t="s">
        <v>121</v>
      </c>
      <c r="B57" s="99" t="s">
        <v>130</v>
      </c>
      <c r="C57" s="411" t="s">
        <v>175</v>
      </c>
      <c r="D57" s="411"/>
      <c r="E57" s="411"/>
      <c r="F57" s="411"/>
      <c r="G57" s="411"/>
      <c r="H57" s="411"/>
      <c r="I57" s="411"/>
      <c r="J57" s="411"/>
      <c r="K57" s="412"/>
      <c r="L57" s="428">
        <f>'試験経費算定表(Ver.4.1)'!K60*'経費の配分について(Ver.4.1)'!T57</f>
        <v>0</v>
      </c>
      <c r="M57" s="429"/>
      <c r="N57" s="429"/>
      <c r="O57" s="430"/>
      <c r="P57" s="405">
        <f>ROUNDDOWN(6000*'ポイント表(Ver.4.1)'!N27,0)</f>
        <v>0</v>
      </c>
      <c r="Q57" s="406"/>
      <c r="R57" s="406"/>
      <c r="S57" s="83" t="s">
        <v>96</v>
      </c>
      <c r="T57" s="85">
        <f>'ポイント表(Ver.4.1)'!$C$10</f>
        <v>0</v>
      </c>
      <c r="U57" s="81" t="s">
        <v>92</v>
      </c>
      <c r="V57" s="85" t="str">
        <f>"＋消費税相当額"</f>
        <v>＋消費税相当額</v>
      </c>
      <c r="W57" s="81"/>
      <c r="X57" s="81"/>
      <c r="Y57" s="81"/>
      <c r="Z57" s="85"/>
      <c r="AA57" s="85"/>
      <c r="AB57" s="85"/>
      <c r="AC57" s="85"/>
      <c r="AD57" s="85"/>
      <c r="AE57" s="100"/>
      <c r="AF57" s="35"/>
      <c r="AG57" s="35"/>
      <c r="AH57" s="35"/>
      <c r="AI57" s="35"/>
      <c r="AJ57" s="35"/>
    </row>
    <row r="58" spans="1:36" ht="12.6" customHeight="1" outlineLevel="1" x14ac:dyDescent="0.15">
      <c r="A58" s="419"/>
      <c r="B58" s="101" t="s">
        <v>131</v>
      </c>
      <c r="C58" s="413" t="s">
        <v>176</v>
      </c>
      <c r="D58" s="413"/>
      <c r="E58" s="413"/>
      <c r="F58" s="413"/>
      <c r="G58" s="413"/>
      <c r="H58" s="413"/>
      <c r="I58" s="413"/>
      <c r="J58" s="413"/>
      <c r="K58" s="414"/>
      <c r="L58" s="433">
        <f>'試験経費算定表(Ver.4.1)'!K61*'経費の配分について(Ver.4.1)'!T58</f>
        <v>0</v>
      </c>
      <c r="M58" s="434"/>
      <c r="N58" s="434"/>
      <c r="O58" s="435"/>
      <c r="P58" s="402">
        <f>IF($AC$4="院内CRC",ROUNDDOWN(P57*60%,0),ROUNDDOWN(P57*60%*30%,0))</f>
        <v>0</v>
      </c>
      <c r="Q58" s="403"/>
      <c r="R58" s="403"/>
      <c r="S58" s="77" t="s">
        <v>96</v>
      </c>
      <c r="T58" s="79">
        <f>'ポイント表(Ver.4.1)'!$C$10</f>
        <v>0</v>
      </c>
      <c r="U58" s="74" t="s">
        <v>92</v>
      </c>
      <c r="V58" s="79" t="str">
        <f t="shared" ref="V58:V60" si="4">"＋消費税相当額"</f>
        <v>＋消費税相当額</v>
      </c>
      <c r="W58" s="74"/>
      <c r="X58" s="74"/>
      <c r="Y58" s="74"/>
      <c r="Z58" s="79"/>
      <c r="AA58" s="79"/>
      <c r="AB58" s="79"/>
      <c r="AC58" s="79"/>
      <c r="AD58" s="79"/>
      <c r="AE58" s="102"/>
      <c r="AF58" s="35"/>
      <c r="AG58" s="35"/>
      <c r="AH58" s="35"/>
      <c r="AI58" s="35"/>
      <c r="AJ58" s="35"/>
    </row>
    <row r="59" spans="1:36" ht="12.6" customHeight="1" outlineLevel="1" x14ac:dyDescent="0.15">
      <c r="A59" s="419"/>
      <c r="B59" s="101" t="s">
        <v>133</v>
      </c>
      <c r="C59" s="413" t="s">
        <v>177</v>
      </c>
      <c r="D59" s="413"/>
      <c r="E59" s="413"/>
      <c r="F59" s="413"/>
      <c r="G59" s="413"/>
      <c r="H59" s="413"/>
      <c r="I59" s="413"/>
      <c r="J59" s="413"/>
      <c r="K59" s="414"/>
      <c r="L59" s="433">
        <f>'試験経費算定表(Ver.4.1)'!K62*'経費の配分について(Ver.4.1)'!T59</f>
        <v>0</v>
      </c>
      <c r="M59" s="434"/>
      <c r="N59" s="434"/>
      <c r="O59" s="435"/>
      <c r="P59" s="402">
        <f>ROUNDDOWN(P57*30%,0)</f>
        <v>0</v>
      </c>
      <c r="Q59" s="403"/>
      <c r="R59" s="403"/>
      <c r="S59" s="77" t="s">
        <v>96</v>
      </c>
      <c r="T59" s="79">
        <f>'ポイント表(Ver.4.1)'!$C$10</f>
        <v>0</v>
      </c>
      <c r="U59" s="74" t="s">
        <v>92</v>
      </c>
      <c r="V59" s="79" t="str">
        <f t="shared" si="4"/>
        <v>＋消費税相当額</v>
      </c>
      <c r="W59" s="74"/>
      <c r="X59" s="74"/>
      <c r="Y59" s="74"/>
      <c r="Z59" s="79"/>
      <c r="AA59" s="79"/>
      <c r="AB59" s="79"/>
      <c r="AC59" s="79"/>
      <c r="AD59" s="79"/>
      <c r="AE59" s="102"/>
      <c r="AF59" s="35"/>
      <c r="AG59" s="35"/>
      <c r="AH59" s="35"/>
      <c r="AI59" s="35"/>
      <c r="AJ59" s="35"/>
    </row>
    <row r="60" spans="1:36" ht="12.6" customHeight="1" outlineLevel="1" x14ac:dyDescent="0.15">
      <c r="A60" s="419"/>
      <c r="B60" s="101" t="s">
        <v>134</v>
      </c>
      <c r="C60" s="413" t="s">
        <v>178</v>
      </c>
      <c r="D60" s="413"/>
      <c r="E60" s="413"/>
      <c r="F60" s="413"/>
      <c r="G60" s="413"/>
      <c r="H60" s="413"/>
      <c r="I60" s="413"/>
      <c r="J60" s="413"/>
      <c r="K60" s="414"/>
      <c r="L60" s="433">
        <f>'試験経費算定表(Ver.4.1)'!K63*'経費の配分について(Ver.4.1)'!T60</f>
        <v>0</v>
      </c>
      <c r="M60" s="434"/>
      <c r="N60" s="434"/>
      <c r="O60" s="435"/>
      <c r="P60" s="402">
        <f>IF($AC$4&lt;&gt;"SMOフルサポート",ROUNDDOWN(P57*30%,0),ROUNDDOWN(P57*30%*50%,0))</f>
        <v>0</v>
      </c>
      <c r="Q60" s="403"/>
      <c r="R60" s="403"/>
      <c r="S60" s="77" t="s">
        <v>96</v>
      </c>
      <c r="T60" s="79">
        <f>'ポイント表(Ver.4.1)'!$C$10</f>
        <v>0</v>
      </c>
      <c r="U60" s="74" t="s">
        <v>92</v>
      </c>
      <c r="V60" s="79" t="str">
        <f t="shared" si="4"/>
        <v>＋消費税相当額</v>
      </c>
      <c r="W60" s="74"/>
      <c r="X60" s="74"/>
      <c r="Y60" s="74"/>
      <c r="Z60" s="79"/>
      <c r="AA60" s="79"/>
      <c r="AB60" s="79"/>
      <c r="AC60" s="79"/>
      <c r="AD60" s="79"/>
      <c r="AE60" s="102"/>
      <c r="AF60" s="35"/>
      <c r="AG60" s="35"/>
      <c r="AH60" s="35"/>
      <c r="AI60" s="35"/>
      <c r="AJ60" s="35"/>
    </row>
    <row r="61" spans="1:36" ht="12.6" customHeight="1" outlineLevel="1" x14ac:dyDescent="0.15">
      <c r="A61" s="419"/>
      <c r="B61" s="101" t="s">
        <v>135</v>
      </c>
      <c r="C61" s="413" t="s">
        <v>101</v>
      </c>
      <c r="D61" s="413"/>
      <c r="E61" s="413"/>
      <c r="F61" s="413"/>
      <c r="G61" s="413"/>
      <c r="H61" s="413"/>
      <c r="I61" s="413"/>
      <c r="J61" s="413"/>
      <c r="K61" s="414"/>
      <c r="L61" s="433">
        <f>'試験経費算定表(Ver.4.1)'!K64*'経費の配分について(Ver.4.1)'!T57</f>
        <v>0</v>
      </c>
      <c r="M61" s="434"/>
      <c r="N61" s="434"/>
      <c r="O61" s="435"/>
      <c r="P61" s="87" t="s">
        <v>237</v>
      </c>
      <c r="Q61" s="90"/>
      <c r="R61" s="76"/>
      <c r="S61" s="76"/>
      <c r="T61" s="77"/>
      <c r="U61" s="77"/>
      <c r="V61" s="74"/>
      <c r="W61" s="78"/>
      <c r="X61" s="74"/>
      <c r="Y61" s="74"/>
      <c r="Z61" s="74"/>
      <c r="AA61" s="74"/>
      <c r="AB61" s="79"/>
      <c r="AC61" s="79"/>
      <c r="AD61" s="79"/>
      <c r="AE61" s="102"/>
      <c r="AF61" s="69"/>
      <c r="AG61" s="69"/>
      <c r="AH61" s="35"/>
      <c r="AI61" s="35"/>
      <c r="AJ61" s="35"/>
    </row>
    <row r="62" spans="1:36" ht="12.6" customHeight="1" outlineLevel="1" x14ac:dyDescent="0.15">
      <c r="A62" s="419"/>
      <c r="B62" s="79" t="s">
        <v>119</v>
      </c>
      <c r="C62" s="79"/>
      <c r="D62" s="79"/>
      <c r="E62" s="79"/>
      <c r="F62" s="79"/>
      <c r="G62" s="79"/>
      <c r="H62" s="79"/>
      <c r="I62" s="79"/>
      <c r="J62" s="79"/>
      <c r="K62" s="79"/>
      <c r="L62" s="416">
        <f>SUM(L57:O61)</f>
        <v>0</v>
      </c>
      <c r="M62" s="417"/>
      <c r="N62" s="417"/>
      <c r="O62" s="418"/>
      <c r="P62" s="87" t="s">
        <v>139</v>
      </c>
      <c r="Q62" s="90"/>
      <c r="R62" s="76"/>
      <c r="S62" s="76"/>
      <c r="T62" s="77"/>
      <c r="U62" s="77"/>
      <c r="V62" s="74"/>
      <c r="W62" s="74"/>
      <c r="X62" s="74"/>
      <c r="Y62" s="74"/>
      <c r="Z62" s="74"/>
      <c r="AA62" s="74"/>
      <c r="AB62" s="79"/>
      <c r="AC62" s="79"/>
      <c r="AD62" s="79"/>
      <c r="AE62" s="102"/>
      <c r="AF62" s="69"/>
      <c r="AG62" s="69"/>
      <c r="AH62" s="35"/>
      <c r="AI62" s="35"/>
      <c r="AJ62" s="35"/>
    </row>
    <row r="63" spans="1:36" ht="12.6" customHeight="1" outlineLevel="1" x14ac:dyDescent="0.15">
      <c r="A63" s="88" t="s">
        <v>120</v>
      </c>
      <c r="B63" s="79"/>
      <c r="C63" s="79"/>
      <c r="D63" s="79"/>
      <c r="E63" s="79"/>
      <c r="F63" s="79"/>
      <c r="G63" s="79"/>
      <c r="H63" s="79"/>
      <c r="I63" s="79"/>
      <c r="J63" s="79"/>
      <c r="K63" s="79"/>
      <c r="L63" s="433">
        <f>'試験経費算定表(Ver.4.1)'!K66*'経費の配分について(Ver.4.1)'!T57</f>
        <v>0</v>
      </c>
      <c r="M63" s="434"/>
      <c r="N63" s="434"/>
      <c r="O63" s="435"/>
      <c r="P63" s="87" t="s">
        <v>233</v>
      </c>
      <c r="Q63" s="90"/>
      <c r="R63" s="90"/>
      <c r="S63" s="76"/>
      <c r="T63" s="77"/>
      <c r="U63" s="77"/>
      <c r="V63" s="74"/>
      <c r="W63" s="74"/>
      <c r="X63" s="74"/>
      <c r="Y63" s="74"/>
      <c r="Z63" s="74"/>
      <c r="AA63" s="74"/>
      <c r="AB63" s="79"/>
      <c r="AC63" s="79"/>
      <c r="AD63" s="79"/>
      <c r="AE63" s="102"/>
      <c r="AF63" s="69"/>
      <c r="AG63" s="69"/>
      <c r="AH63" s="35"/>
      <c r="AI63" s="35"/>
      <c r="AJ63" s="35"/>
    </row>
    <row r="64" spans="1:36" ht="12.6" customHeight="1" outlineLevel="1" x14ac:dyDescent="0.15">
      <c r="A64" s="88" t="s">
        <v>232</v>
      </c>
      <c r="B64" s="79"/>
      <c r="C64" s="79"/>
      <c r="D64" s="79"/>
      <c r="E64" s="79"/>
      <c r="F64" s="79"/>
      <c r="G64" s="79"/>
      <c r="H64" s="79"/>
      <c r="I64" s="79"/>
      <c r="J64" s="79"/>
      <c r="K64" s="79"/>
      <c r="L64" s="416">
        <f>SUM(L62:O63)</f>
        <v>0</v>
      </c>
      <c r="M64" s="417"/>
      <c r="N64" s="417"/>
      <c r="O64" s="418"/>
      <c r="P64" s="88" t="s">
        <v>210</v>
      </c>
      <c r="Q64" s="79"/>
      <c r="R64" s="90"/>
      <c r="S64" s="76"/>
      <c r="T64" s="77"/>
      <c r="U64" s="417">
        <f>ROUNDDOWN(L64/1.1*0.1,0)</f>
        <v>0</v>
      </c>
      <c r="V64" s="417"/>
      <c r="W64" s="417"/>
      <c r="X64" s="417"/>
      <c r="Y64" s="39"/>
      <c r="Z64" s="39"/>
      <c r="AA64" s="74"/>
      <c r="AB64" s="79"/>
      <c r="AC64" s="79"/>
      <c r="AD64" s="79"/>
      <c r="AE64" s="102"/>
      <c r="AF64" s="69"/>
      <c r="AG64" s="69"/>
      <c r="AH64" s="35"/>
      <c r="AI64" s="35"/>
      <c r="AJ64" s="35"/>
    </row>
    <row r="65" spans="1:36" ht="12.6" customHeight="1" outlineLevel="1" x14ac:dyDescent="0.15">
      <c r="A65" s="69"/>
      <c r="B65" s="69"/>
      <c r="C65" s="69"/>
      <c r="D65" s="69"/>
      <c r="E65" s="69"/>
      <c r="F65" s="69"/>
      <c r="G65" s="69"/>
      <c r="H65" s="69"/>
      <c r="I65" s="69"/>
      <c r="J65" s="69"/>
      <c r="K65" s="69"/>
      <c r="L65" s="97"/>
      <c r="M65" s="97"/>
      <c r="N65" s="97"/>
      <c r="O65" s="97"/>
      <c r="P65" s="97"/>
      <c r="Q65" s="97"/>
      <c r="R65" s="97"/>
      <c r="S65" s="97"/>
      <c r="T65" s="103"/>
      <c r="Y65" s="86"/>
      <c r="Z65" s="69"/>
      <c r="AA65" s="69"/>
      <c r="AB65" s="69"/>
      <c r="AC65" s="69"/>
      <c r="AD65" s="69"/>
      <c r="AE65" s="70"/>
      <c r="AF65" s="104"/>
      <c r="AG65" s="104"/>
      <c r="AH65" s="17"/>
      <c r="AI65" s="35"/>
      <c r="AJ65" s="35"/>
    </row>
    <row r="66" spans="1:36" ht="12.6" customHeight="1" x14ac:dyDescent="0.15">
      <c r="A66" s="123" t="s">
        <v>277</v>
      </c>
      <c r="B66" s="69"/>
      <c r="C66" s="69"/>
      <c r="D66" s="69"/>
      <c r="E66" s="69"/>
      <c r="F66" s="69"/>
      <c r="G66" s="69"/>
      <c r="H66" s="69"/>
      <c r="I66" s="69"/>
      <c r="J66" s="69"/>
      <c r="K66" s="69"/>
      <c r="L66" s="69"/>
      <c r="M66" s="69"/>
      <c r="N66" s="97"/>
      <c r="O66" s="68"/>
      <c r="P66" s="86"/>
      <c r="Q66" s="86"/>
      <c r="R66" s="105"/>
      <c r="S66" s="93"/>
      <c r="T66" s="93"/>
      <c r="U66" s="93"/>
      <c r="V66" s="97"/>
      <c r="W66" s="93"/>
      <c r="X66" s="93"/>
      <c r="Y66" s="93"/>
      <c r="Z66" s="97"/>
      <c r="AA66" s="93"/>
      <c r="AB66" s="93"/>
      <c r="AC66" s="93"/>
      <c r="AD66" s="70"/>
      <c r="AE66" s="70"/>
      <c r="AF66" s="70"/>
      <c r="AG66" s="70"/>
      <c r="AH66" s="35"/>
      <c r="AI66" s="35"/>
      <c r="AJ66" s="35"/>
    </row>
    <row r="67" spans="1:36" ht="12.6" customHeight="1" x14ac:dyDescent="0.15">
      <c r="A67" s="440" t="s">
        <v>246</v>
      </c>
      <c r="B67" s="441"/>
      <c r="C67" s="441"/>
      <c r="D67" s="441"/>
      <c r="E67" s="441">
        <f>'ポイント表(Ver.4.1)'!I29</f>
        <v>2</v>
      </c>
      <c r="F67" s="441" t="s">
        <v>90</v>
      </c>
      <c r="G67" s="437" t="s">
        <v>205</v>
      </c>
      <c r="H67" s="438"/>
      <c r="I67" s="438"/>
      <c r="J67" s="439"/>
      <c r="K67" s="402" t="str">
        <f>'試験経費算定表(Ver.4.1)'!L71</f>
        <v>マイルストーン1回目</v>
      </c>
      <c r="L67" s="403"/>
      <c r="M67" s="403"/>
      <c r="N67" s="404"/>
      <c r="O67" s="402" t="str">
        <f>'試験経費算定表(Ver.4.1)'!P71</f>
        <v>マイルストーン2回目</v>
      </c>
      <c r="P67" s="403"/>
      <c r="Q67" s="403"/>
      <c r="R67" s="404"/>
      <c r="S67" s="402" t="str">
        <f>'試験経費算定表(Ver.4.1)'!T71</f>
        <v>-</v>
      </c>
      <c r="T67" s="403"/>
      <c r="U67" s="403"/>
      <c r="V67" s="404"/>
      <c r="W67" s="402" t="str">
        <f>'試験経費算定表(Ver.4.1)'!X71</f>
        <v>-</v>
      </c>
      <c r="X67" s="403"/>
      <c r="Y67" s="403"/>
      <c r="Z67" s="404"/>
      <c r="AA67" s="437" t="s">
        <v>232</v>
      </c>
      <c r="AB67" s="438"/>
      <c r="AC67" s="438"/>
      <c r="AD67" s="438"/>
      <c r="AE67" s="439"/>
      <c r="AF67" s="69"/>
      <c r="AG67" s="69"/>
      <c r="AH67" s="35"/>
      <c r="AI67" s="35"/>
      <c r="AJ67" s="35"/>
    </row>
    <row r="68" spans="1:36" ht="12.6" customHeight="1" x14ac:dyDescent="0.15">
      <c r="A68" s="442"/>
      <c r="B68" s="441"/>
      <c r="C68" s="441"/>
      <c r="D68" s="441"/>
      <c r="E68" s="441"/>
      <c r="F68" s="441"/>
      <c r="G68" s="437" t="s">
        <v>206</v>
      </c>
      <c r="H68" s="438"/>
      <c r="I68" s="438"/>
      <c r="J68" s="439"/>
      <c r="K68" s="415">
        <f>'試験経費算定表(Ver.4.1)'!L72</f>
        <v>0.6</v>
      </c>
      <c r="L68" s="403"/>
      <c r="M68" s="403"/>
      <c r="N68" s="404"/>
      <c r="O68" s="415">
        <f>'試験経費算定表(Ver.4.1)'!P72</f>
        <v>0.4</v>
      </c>
      <c r="P68" s="403"/>
      <c r="Q68" s="403"/>
      <c r="R68" s="404"/>
      <c r="S68" s="402" t="str">
        <f>'試験経費算定表(Ver.4.1)'!T72</f>
        <v>-</v>
      </c>
      <c r="T68" s="403"/>
      <c r="U68" s="403"/>
      <c r="V68" s="404"/>
      <c r="W68" s="402" t="str">
        <f>'試験経費算定表(Ver.4.1)'!X72</f>
        <v>-</v>
      </c>
      <c r="X68" s="403"/>
      <c r="Y68" s="403"/>
      <c r="Z68" s="404"/>
      <c r="AA68" s="437"/>
      <c r="AB68" s="438"/>
      <c r="AC68" s="438"/>
      <c r="AD68" s="438"/>
      <c r="AE68" s="439"/>
      <c r="AF68" s="69"/>
      <c r="AG68" s="69"/>
      <c r="AH68" s="35"/>
      <c r="AI68" s="35"/>
      <c r="AJ68" s="35"/>
    </row>
    <row r="69" spans="1:36" ht="12.6" customHeight="1" x14ac:dyDescent="0.15">
      <c r="A69" s="442"/>
      <c r="B69" s="441"/>
      <c r="C69" s="441"/>
      <c r="D69" s="441"/>
      <c r="E69" s="441"/>
      <c r="F69" s="441"/>
      <c r="G69" s="437" t="s">
        <v>212</v>
      </c>
      <c r="H69" s="438"/>
      <c r="I69" s="438"/>
      <c r="J69" s="439"/>
      <c r="K69" s="402" t="str">
        <f>'試験経費算定表(Ver.4.1)'!L73</f>
        <v/>
      </c>
      <c r="L69" s="403"/>
      <c r="M69" s="403"/>
      <c r="N69" s="404"/>
      <c r="O69" s="402" t="str">
        <f>'試験経費算定表(Ver.4.1)'!P73</f>
        <v/>
      </c>
      <c r="P69" s="403"/>
      <c r="Q69" s="403"/>
      <c r="R69" s="404"/>
      <c r="S69" s="402" t="str">
        <f>'試験経費算定表(Ver.4.1)'!T73</f>
        <v/>
      </c>
      <c r="T69" s="403"/>
      <c r="U69" s="403"/>
      <c r="V69" s="404"/>
      <c r="W69" s="402" t="str">
        <f>'試験経費算定表(Ver.4.1)'!X73</f>
        <v/>
      </c>
      <c r="X69" s="403"/>
      <c r="Y69" s="403"/>
      <c r="Z69" s="404"/>
      <c r="AA69" s="437"/>
      <c r="AB69" s="438"/>
      <c r="AC69" s="438"/>
      <c r="AD69" s="438"/>
      <c r="AE69" s="439"/>
      <c r="AF69" s="69"/>
      <c r="AG69" s="69"/>
      <c r="AH69" s="35" t="s">
        <v>224</v>
      </c>
      <c r="AI69" s="35"/>
      <c r="AJ69" s="35"/>
    </row>
    <row r="70" spans="1:36" ht="12.6" customHeight="1" x14ac:dyDescent="0.15">
      <c r="A70" s="442"/>
      <c r="B70" s="441"/>
      <c r="C70" s="441"/>
      <c r="D70" s="441"/>
      <c r="E70" s="441"/>
      <c r="F70" s="441"/>
      <c r="G70" s="437"/>
      <c r="H70" s="438"/>
      <c r="I70" s="438"/>
      <c r="J70" s="439"/>
      <c r="K70" s="402" t="str">
        <f>'試験経費算定表(Ver.4.1)'!L74</f>
        <v/>
      </c>
      <c r="L70" s="403"/>
      <c r="M70" s="403"/>
      <c r="N70" s="404"/>
      <c r="O70" s="402" t="str">
        <f>'試験経費算定表(Ver.4.1)'!P74</f>
        <v/>
      </c>
      <c r="P70" s="403"/>
      <c r="Q70" s="403"/>
      <c r="R70" s="404"/>
      <c r="S70" s="402" t="str">
        <f>'試験経費算定表(Ver.4.1)'!T74</f>
        <v/>
      </c>
      <c r="T70" s="403"/>
      <c r="U70" s="403"/>
      <c r="V70" s="404"/>
      <c r="W70" s="402" t="str">
        <f>'試験経費算定表(Ver.4.1)'!X74</f>
        <v/>
      </c>
      <c r="X70" s="403"/>
      <c r="Y70" s="403"/>
      <c r="Z70" s="404"/>
      <c r="AA70" s="437"/>
      <c r="AB70" s="438"/>
      <c r="AC70" s="438"/>
      <c r="AD70" s="438"/>
      <c r="AE70" s="439"/>
      <c r="AF70" s="69"/>
      <c r="AG70" s="69"/>
      <c r="AH70" s="35" t="s">
        <v>276</v>
      </c>
      <c r="AI70" s="35"/>
      <c r="AJ70" s="35"/>
    </row>
    <row r="71" spans="1:36" ht="12.6" customHeight="1" x14ac:dyDescent="0.15">
      <c r="A71" s="419" t="s">
        <v>121</v>
      </c>
      <c r="B71" s="99" t="s">
        <v>130</v>
      </c>
      <c r="C71" s="411" t="s">
        <v>175</v>
      </c>
      <c r="D71" s="411"/>
      <c r="E71" s="411"/>
      <c r="F71" s="411"/>
      <c r="G71" s="411"/>
      <c r="H71" s="411"/>
      <c r="I71" s="411"/>
      <c r="J71" s="412"/>
      <c r="K71" s="405">
        <f>'試験経費算定表(Ver.4.1)'!L75</f>
        <v>0</v>
      </c>
      <c r="L71" s="406"/>
      <c r="M71" s="406"/>
      <c r="N71" s="407"/>
      <c r="O71" s="405">
        <f>'試験経費算定表(Ver.4.1)'!P75</f>
        <v>0</v>
      </c>
      <c r="P71" s="406"/>
      <c r="Q71" s="406"/>
      <c r="R71" s="407"/>
      <c r="S71" s="405" t="str">
        <f>'試験経費算定表(Ver.4.1)'!T75</f>
        <v>-</v>
      </c>
      <c r="T71" s="406"/>
      <c r="U71" s="406"/>
      <c r="V71" s="407"/>
      <c r="W71" s="405" t="str">
        <f>'試験経費算定表(Ver.4.1)'!X75</f>
        <v>-</v>
      </c>
      <c r="X71" s="406"/>
      <c r="Y71" s="406"/>
      <c r="Z71" s="407"/>
      <c r="AA71" s="443" t="e">
        <f>IF(L57/T57=SUM(K71:Z71),SUM(K71:Z71),"error")</f>
        <v>#DIV/0!</v>
      </c>
      <c r="AB71" s="444"/>
      <c r="AC71" s="444"/>
      <c r="AD71" s="444"/>
      <c r="AE71" s="445"/>
      <c r="AF71" s="69"/>
      <c r="AG71" s="69"/>
      <c r="AH71" s="38" t="e">
        <f>IF(SUM(K71:Z71)=L57/$T57,"",SUM(K71:Z71)-L57/$T57)</f>
        <v>#DIV/0!</v>
      </c>
      <c r="AI71" s="35"/>
      <c r="AJ71" s="35"/>
    </row>
    <row r="72" spans="1:36" ht="12.6" customHeight="1" x14ac:dyDescent="0.15">
      <c r="A72" s="419"/>
      <c r="B72" s="101" t="s">
        <v>131</v>
      </c>
      <c r="C72" s="413" t="s">
        <v>176</v>
      </c>
      <c r="D72" s="413"/>
      <c r="E72" s="413"/>
      <c r="F72" s="413"/>
      <c r="G72" s="413"/>
      <c r="H72" s="413"/>
      <c r="I72" s="413"/>
      <c r="J72" s="414"/>
      <c r="K72" s="402">
        <f>'試験経費算定表(Ver.4.1)'!L76</f>
        <v>0</v>
      </c>
      <c r="L72" s="403"/>
      <c r="M72" s="403"/>
      <c r="N72" s="404"/>
      <c r="O72" s="402">
        <f>'試験経費算定表(Ver.4.1)'!P76</f>
        <v>0</v>
      </c>
      <c r="P72" s="403"/>
      <c r="Q72" s="403"/>
      <c r="R72" s="404"/>
      <c r="S72" s="402" t="str">
        <f>'試験経費算定表(Ver.4.1)'!T76</f>
        <v>-</v>
      </c>
      <c r="T72" s="403"/>
      <c r="U72" s="403"/>
      <c r="V72" s="404"/>
      <c r="W72" s="402" t="str">
        <f>'試験経費算定表(Ver.4.1)'!X76</f>
        <v>-</v>
      </c>
      <c r="X72" s="403"/>
      <c r="Y72" s="403"/>
      <c r="Z72" s="404"/>
      <c r="AA72" s="408" t="e">
        <f>IF(L58/T58=SUM(K72:Z72),SUM(K72:Z72),"error")</f>
        <v>#DIV/0!</v>
      </c>
      <c r="AB72" s="409"/>
      <c r="AC72" s="409"/>
      <c r="AD72" s="409"/>
      <c r="AE72" s="410"/>
      <c r="AF72" s="69"/>
      <c r="AG72" s="69"/>
      <c r="AH72" s="38" t="e">
        <f>IF(SUM(K72:Z72)=L58/$T58,"",SUM(K72:Z72)-L58/$T58)</f>
        <v>#DIV/0!</v>
      </c>
      <c r="AI72" s="35"/>
      <c r="AJ72" s="35"/>
    </row>
    <row r="73" spans="1:36" ht="12.6" customHeight="1" x14ac:dyDescent="0.15">
      <c r="A73" s="419"/>
      <c r="B73" s="101" t="s">
        <v>133</v>
      </c>
      <c r="C73" s="413" t="s">
        <v>177</v>
      </c>
      <c r="D73" s="413"/>
      <c r="E73" s="413"/>
      <c r="F73" s="413"/>
      <c r="G73" s="413"/>
      <c r="H73" s="413"/>
      <c r="I73" s="413"/>
      <c r="J73" s="414"/>
      <c r="K73" s="402">
        <f>'試験経費算定表(Ver.4.1)'!L77</f>
        <v>0</v>
      </c>
      <c r="L73" s="403"/>
      <c r="M73" s="403"/>
      <c r="N73" s="404"/>
      <c r="O73" s="402">
        <f>'試験経費算定表(Ver.4.1)'!P77</f>
        <v>0</v>
      </c>
      <c r="P73" s="403"/>
      <c r="Q73" s="403"/>
      <c r="R73" s="404"/>
      <c r="S73" s="402" t="str">
        <f>'試験経費算定表(Ver.4.1)'!T77</f>
        <v>-</v>
      </c>
      <c r="T73" s="403"/>
      <c r="U73" s="403"/>
      <c r="V73" s="404"/>
      <c r="W73" s="402" t="str">
        <f>'試験経費算定表(Ver.4.1)'!X77</f>
        <v>-</v>
      </c>
      <c r="X73" s="403"/>
      <c r="Y73" s="403"/>
      <c r="Z73" s="404"/>
      <c r="AA73" s="408" t="e">
        <f>IF(L59/T59=SUM(K73:Z73),SUM(K73:Z73),"error")</f>
        <v>#DIV/0!</v>
      </c>
      <c r="AB73" s="409"/>
      <c r="AC73" s="409"/>
      <c r="AD73" s="409"/>
      <c r="AE73" s="410"/>
      <c r="AF73" s="69"/>
      <c r="AG73" s="69"/>
      <c r="AH73" s="38" t="e">
        <f>IF(SUM(K73:Z73)=L59/$T59,"",SUM(K73:Z73)-L59/$T59)</f>
        <v>#DIV/0!</v>
      </c>
      <c r="AI73" s="35"/>
      <c r="AJ73" s="35"/>
    </row>
    <row r="74" spans="1:36" ht="12.6" customHeight="1" x14ac:dyDescent="0.15">
      <c r="A74" s="419"/>
      <c r="B74" s="101" t="s">
        <v>134</v>
      </c>
      <c r="C74" s="413" t="s">
        <v>178</v>
      </c>
      <c r="D74" s="413"/>
      <c r="E74" s="413"/>
      <c r="F74" s="413"/>
      <c r="G74" s="413"/>
      <c r="H74" s="413"/>
      <c r="I74" s="413"/>
      <c r="J74" s="414"/>
      <c r="K74" s="402">
        <f>'試験経費算定表(Ver.4.1)'!L78</f>
        <v>0</v>
      </c>
      <c r="L74" s="403"/>
      <c r="M74" s="403"/>
      <c r="N74" s="404"/>
      <c r="O74" s="402">
        <f>'試験経費算定表(Ver.4.1)'!P78</f>
        <v>0</v>
      </c>
      <c r="P74" s="403"/>
      <c r="Q74" s="403"/>
      <c r="R74" s="404"/>
      <c r="S74" s="402" t="str">
        <f>'試験経費算定表(Ver.4.1)'!T78</f>
        <v>-</v>
      </c>
      <c r="T74" s="403"/>
      <c r="U74" s="403"/>
      <c r="V74" s="404"/>
      <c r="W74" s="402" t="str">
        <f>'試験経費算定表(Ver.4.1)'!X78</f>
        <v>-</v>
      </c>
      <c r="X74" s="403"/>
      <c r="Y74" s="403"/>
      <c r="Z74" s="404"/>
      <c r="AA74" s="408" t="e">
        <f>IF(L60/T60=SUM(K74:Z74),SUM(K74:Z74),"error")</f>
        <v>#DIV/0!</v>
      </c>
      <c r="AB74" s="409"/>
      <c r="AC74" s="409"/>
      <c r="AD74" s="409"/>
      <c r="AE74" s="410"/>
      <c r="AF74" s="69"/>
      <c r="AG74" s="69"/>
      <c r="AH74" s="38" t="e">
        <f>IF(SUM(K74:Z74)=L60/$T60,"",SUM(K74:Z74)-L60/$T60)</f>
        <v>#DIV/0!</v>
      </c>
      <c r="AI74" s="35"/>
      <c r="AJ74" s="35"/>
    </row>
    <row r="75" spans="1:36" ht="12.6" customHeight="1" x14ac:dyDescent="0.15">
      <c r="A75" s="419"/>
      <c r="B75" s="101" t="s">
        <v>135</v>
      </c>
      <c r="C75" s="413" t="s">
        <v>101</v>
      </c>
      <c r="D75" s="413"/>
      <c r="E75" s="413"/>
      <c r="F75" s="413"/>
      <c r="G75" s="413"/>
      <c r="H75" s="413"/>
      <c r="I75" s="413"/>
      <c r="J75" s="414"/>
      <c r="K75" s="402">
        <f>'試験経費算定表(Ver.4.1)'!L79</f>
        <v>0</v>
      </c>
      <c r="L75" s="403"/>
      <c r="M75" s="403"/>
      <c r="N75" s="404"/>
      <c r="O75" s="402">
        <f>'試験経費算定表(Ver.4.1)'!P79</f>
        <v>0</v>
      </c>
      <c r="P75" s="403"/>
      <c r="Q75" s="403"/>
      <c r="R75" s="404"/>
      <c r="S75" s="402" t="str">
        <f>'試験経費算定表(Ver.4.1)'!T79</f>
        <v>-</v>
      </c>
      <c r="T75" s="403"/>
      <c r="U75" s="403"/>
      <c r="V75" s="404"/>
      <c r="W75" s="402" t="str">
        <f>'試験経費算定表(Ver.4.1)'!X79</f>
        <v>-</v>
      </c>
      <c r="X75" s="403"/>
      <c r="Y75" s="403"/>
      <c r="Z75" s="404"/>
      <c r="AA75" s="408" t="e">
        <f>IF(L61/$T$57=SUM(K75:Z75),SUM(K75:Z75),"error")</f>
        <v>#DIV/0!</v>
      </c>
      <c r="AB75" s="409"/>
      <c r="AC75" s="409"/>
      <c r="AD75" s="409"/>
      <c r="AE75" s="410"/>
      <c r="AF75" s="69"/>
      <c r="AG75" s="69"/>
      <c r="AH75" s="38" t="e">
        <f>IF(SUM(K75:Z75)=L61/$T$57,"",SUM(K75:Z75)-L61/$T$57)</f>
        <v>#DIV/0!</v>
      </c>
      <c r="AI75" s="35"/>
      <c r="AJ75" s="35"/>
    </row>
    <row r="76" spans="1:36" ht="12.6" customHeight="1" x14ac:dyDescent="0.15">
      <c r="A76" s="419"/>
      <c r="B76" s="79" t="s">
        <v>119</v>
      </c>
      <c r="C76" s="79"/>
      <c r="D76" s="79"/>
      <c r="E76" s="79"/>
      <c r="F76" s="79"/>
      <c r="G76" s="79"/>
      <c r="H76" s="79"/>
      <c r="I76" s="79"/>
      <c r="J76" s="79"/>
      <c r="K76" s="402">
        <f>'試験経費算定表(Ver.4.1)'!L80</f>
        <v>0</v>
      </c>
      <c r="L76" s="403"/>
      <c r="M76" s="403"/>
      <c r="N76" s="404"/>
      <c r="O76" s="402">
        <f>'試験経費算定表(Ver.4.1)'!P80</f>
        <v>0</v>
      </c>
      <c r="P76" s="403"/>
      <c r="Q76" s="403"/>
      <c r="R76" s="404"/>
      <c r="S76" s="402" t="str">
        <f>'試験経費算定表(Ver.4.1)'!T80</f>
        <v>-</v>
      </c>
      <c r="T76" s="403"/>
      <c r="U76" s="403"/>
      <c r="V76" s="404"/>
      <c r="W76" s="402" t="str">
        <f>'試験経費算定表(Ver.4.1)'!X80</f>
        <v>-</v>
      </c>
      <c r="X76" s="403"/>
      <c r="Y76" s="403"/>
      <c r="Z76" s="404"/>
      <c r="AA76" s="408" t="e">
        <f>IF(L62/$T$57=SUM(K76:Z76),SUM(K76:Z76),"error")</f>
        <v>#DIV/0!</v>
      </c>
      <c r="AB76" s="409"/>
      <c r="AC76" s="409"/>
      <c r="AD76" s="409"/>
      <c r="AE76" s="410"/>
      <c r="AF76" s="69"/>
      <c r="AG76" s="69"/>
      <c r="AH76" s="38" t="e">
        <f>IF(SUM(K76:Z76)=L62/$T$57,"",SUM(K76:Z76)-L62/$T$57)</f>
        <v>#DIV/0!</v>
      </c>
      <c r="AI76" s="35"/>
      <c r="AJ76" s="35"/>
    </row>
    <row r="77" spans="1:36" ht="12.6" customHeight="1" x14ac:dyDescent="0.15">
      <c r="A77" s="88" t="s">
        <v>120</v>
      </c>
      <c r="B77" s="79"/>
      <c r="C77" s="79"/>
      <c r="D77" s="79"/>
      <c r="E77" s="79"/>
      <c r="F77" s="79"/>
      <c r="G77" s="79"/>
      <c r="H77" s="79"/>
      <c r="I77" s="79"/>
      <c r="J77" s="79"/>
      <c r="K77" s="402">
        <f>'試験経費算定表(Ver.4.1)'!L81</f>
        <v>0</v>
      </c>
      <c r="L77" s="403"/>
      <c r="M77" s="403"/>
      <c r="N77" s="404"/>
      <c r="O77" s="402">
        <f>'試験経費算定表(Ver.4.1)'!P81</f>
        <v>0</v>
      </c>
      <c r="P77" s="403"/>
      <c r="Q77" s="403"/>
      <c r="R77" s="404"/>
      <c r="S77" s="402" t="str">
        <f>'試験経費算定表(Ver.4.1)'!T81</f>
        <v>-</v>
      </c>
      <c r="T77" s="403"/>
      <c r="U77" s="403"/>
      <c r="V77" s="404"/>
      <c r="W77" s="402" t="str">
        <f>'試験経費算定表(Ver.4.1)'!X81</f>
        <v>-</v>
      </c>
      <c r="X77" s="403"/>
      <c r="Y77" s="403"/>
      <c r="Z77" s="404"/>
      <c r="AA77" s="408" t="e">
        <f>IF(L63/$T$57=SUM(K77:Z77),SUM(K77:Z77),"error")</f>
        <v>#DIV/0!</v>
      </c>
      <c r="AB77" s="409"/>
      <c r="AC77" s="409"/>
      <c r="AD77" s="409"/>
      <c r="AE77" s="410"/>
      <c r="AF77" s="69"/>
      <c r="AG77" s="69"/>
      <c r="AH77" s="38" t="e">
        <f>IF(SUM(K77:Z77)=L63/$T$57,"",SUM(K77:Z77)-L63/$T$57)</f>
        <v>#DIV/0!</v>
      </c>
      <c r="AI77" s="35"/>
      <c r="AJ77" s="35"/>
    </row>
    <row r="78" spans="1:36" ht="12.6" customHeight="1" x14ac:dyDescent="0.15">
      <c r="A78" s="88" t="s">
        <v>232</v>
      </c>
      <c r="B78" s="79"/>
      <c r="C78" s="79"/>
      <c r="D78" s="79"/>
      <c r="E78" s="79"/>
      <c r="F78" s="79"/>
      <c r="G78" s="79"/>
      <c r="H78" s="79"/>
      <c r="I78" s="79"/>
      <c r="J78" s="79"/>
      <c r="K78" s="402">
        <f>'試験経費算定表(Ver.4.1)'!L82</f>
        <v>0</v>
      </c>
      <c r="L78" s="403"/>
      <c r="M78" s="403"/>
      <c r="N78" s="404"/>
      <c r="O78" s="402">
        <f>'試験経費算定表(Ver.4.1)'!P82</f>
        <v>0</v>
      </c>
      <c r="P78" s="403"/>
      <c r="Q78" s="403"/>
      <c r="R78" s="404"/>
      <c r="S78" s="402" t="str">
        <f>'試験経費算定表(Ver.4.1)'!T82</f>
        <v>-</v>
      </c>
      <c r="T78" s="403"/>
      <c r="U78" s="403"/>
      <c r="V78" s="404"/>
      <c r="W78" s="402" t="str">
        <f>'試験経費算定表(Ver.4.1)'!X82</f>
        <v>-</v>
      </c>
      <c r="X78" s="403"/>
      <c r="Y78" s="403"/>
      <c r="Z78" s="404"/>
      <c r="AA78" s="408" t="e">
        <f>IF(L64/$T$57=SUM(K78:Z78),SUM(K78:Z78),"error")</f>
        <v>#DIV/0!</v>
      </c>
      <c r="AB78" s="409"/>
      <c r="AC78" s="409"/>
      <c r="AD78" s="409"/>
      <c r="AE78" s="410"/>
      <c r="AF78" s="69"/>
      <c r="AG78" s="69"/>
      <c r="AH78" s="38" t="e">
        <f>IF(SUM(K78:Z78)=L64/$T$57,"",SUM(K78:Z78)-L64/$T$57)</f>
        <v>#DIV/0!</v>
      </c>
      <c r="AI78" s="35"/>
      <c r="AJ78" s="35"/>
    </row>
    <row r="79" spans="1:36" ht="12.6" customHeight="1" outlineLevel="1" x14ac:dyDescent="0.15">
      <c r="A79" s="69"/>
      <c r="B79" s="69"/>
      <c r="C79" s="69"/>
      <c r="D79" s="69"/>
      <c r="E79" s="69"/>
      <c r="F79" s="69"/>
      <c r="G79" s="69"/>
      <c r="H79" s="69"/>
      <c r="I79" s="69"/>
      <c r="J79" s="69"/>
      <c r="K79" s="69"/>
      <c r="L79" s="97"/>
      <c r="M79" s="97"/>
      <c r="N79" s="69"/>
      <c r="O79" s="86"/>
      <c r="P79" s="86"/>
      <c r="Q79" s="86"/>
      <c r="R79" s="93"/>
      <c r="S79" s="93"/>
      <c r="T79" s="93"/>
      <c r="U79" s="93"/>
      <c r="V79" s="97"/>
      <c r="W79" s="93"/>
      <c r="X79" s="93"/>
      <c r="Y79" s="93"/>
      <c r="Z79" s="97"/>
      <c r="AA79" s="93"/>
      <c r="AB79" s="93"/>
      <c r="AC79" s="93"/>
      <c r="AD79" s="70"/>
      <c r="AE79" s="70"/>
      <c r="AF79" s="70"/>
      <c r="AG79" s="70"/>
      <c r="AH79" s="35"/>
      <c r="AI79" s="35"/>
      <c r="AJ79" s="35"/>
    </row>
    <row r="80" spans="1:36" ht="12.6" customHeight="1" outlineLevel="1" x14ac:dyDescent="0.15">
      <c r="A80" s="123" t="s">
        <v>203</v>
      </c>
      <c r="B80" s="69"/>
      <c r="C80" s="69"/>
      <c r="D80" s="69"/>
      <c r="E80" s="69"/>
      <c r="F80" s="69"/>
      <c r="G80" s="69"/>
      <c r="H80" s="69"/>
      <c r="I80" s="69"/>
      <c r="J80" s="69" t="s">
        <v>268</v>
      </c>
      <c r="K80" s="69"/>
      <c r="L80" s="98"/>
      <c r="M80" s="98"/>
      <c r="N80" s="98"/>
      <c r="O80" s="86"/>
      <c r="P80" s="436"/>
      <c r="Q80" s="436"/>
      <c r="R80" s="436"/>
      <c r="S80" s="93"/>
      <c r="T80" s="93"/>
      <c r="U80" s="93"/>
      <c r="V80" s="97"/>
      <c r="W80" s="93"/>
      <c r="X80" s="93"/>
      <c r="Y80" s="93"/>
      <c r="Z80" s="97"/>
      <c r="AA80" s="93"/>
      <c r="AB80" s="93"/>
      <c r="AC80" s="93"/>
      <c r="AD80" s="93"/>
      <c r="AE80" s="70"/>
      <c r="AF80" s="70"/>
      <c r="AG80" s="70"/>
      <c r="AI80" s="35"/>
      <c r="AJ80" s="35"/>
    </row>
    <row r="81" spans="1:69" ht="12.6" customHeight="1" outlineLevel="1" x14ac:dyDescent="0.15">
      <c r="A81" s="420" t="s">
        <v>98</v>
      </c>
      <c r="B81" s="421"/>
      <c r="C81" s="421"/>
      <c r="D81" s="421"/>
      <c r="E81" s="421"/>
      <c r="F81" s="421"/>
      <c r="G81" s="421"/>
      <c r="H81" s="421"/>
      <c r="I81" s="421"/>
      <c r="J81" s="421"/>
      <c r="K81" s="421"/>
      <c r="L81" s="420" t="s">
        <v>209</v>
      </c>
      <c r="M81" s="421"/>
      <c r="N81" s="421"/>
      <c r="O81" s="422"/>
      <c r="P81" s="420" t="s">
        <v>208</v>
      </c>
      <c r="Q81" s="421"/>
      <c r="R81" s="421"/>
      <c r="S81" s="421"/>
      <c r="T81" s="421"/>
      <c r="U81" s="421"/>
      <c r="V81" s="421"/>
      <c r="W81" s="421"/>
      <c r="X81" s="421"/>
      <c r="Y81" s="421"/>
      <c r="Z81" s="421"/>
      <c r="AA81" s="421"/>
      <c r="AB81" s="421"/>
      <c r="AC81" s="421"/>
      <c r="AD81" s="421"/>
      <c r="AE81" s="422"/>
      <c r="AF81" s="69"/>
      <c r="AG81" s="69"/>
      <c r="AH81" s="35"/>
      <c r="AI81" s="35"/>
      <c r="AJ81" s="35"/>
    </row>
    <row r="82" spans="1:69" ht="12.6" customHeight="1" outlineLevel="1" x14ac:dyDescent="0.15">
      <c r="A82" s="419" t="s">
        <v>121</v>
      </c>
      <c r="B82" s="99" t="s">
        <v>130</v>
      </c>
      <c r="C82" s="411" t="s">
        <v>179</v>
      </c>
      <c r="D82" s="411"/>
      <c r="E82" s="411"/>
      <c r="F82" s="411"/>
      <c r="G82" s="411"/>
      <c r="H82" s="411"/>
      <c r="I82" s="411"/>
      <c r="J82" s="411"/>
      <c r="K82" s="412"/>
      <c r="L82" s="428">
        <f>ROUNDDOWN(P82*T82*X82*110/100,0)</f>
        <v>0</v>
      </c>
      <c r="M82" s="429"/>
      <c r="N82" s="429"/>
      <c r="O82" s="430"/>
      <c r="P82" s="405">
        <f>IF($P$80="なし",0,ROUNDDOWN(P57*5%,0))</f>
        <v>0</v>
      </c>
      <c r="Q82" s="406"/>
      <c r="R82" s="406"/>
      <c r="S82" s="83" t="s">
        <v>96</v>
      </c>
      <c r="T82" s="85">
        <v>1</v>
      </c>
      <c r="U82" s="126" t="s">
        <v>158</v>
      </c>
      <c r="V82" s="128"/>
      <c r="W82" s="124" t="s">
        <v>96</v>
      </c>
      <c r="X82" s="85">
        <v>1</v>
      </c>
      <c r="Y82" s="84" t="s">
        <v>92</v>
      </c>
      <c r="Z82" s="85" t="str">
        <f t="shared" ref="Z82:Z85" si="5">"＋消費税相当額"</f>
        <v>＋消費税相当額</v>
      </c>
      <c r="AA82" s="81"/>
      <c r="AB82" s="81"/>
      <c r="AC82" s="81"/>
      <c r="AD82" s="85"/>
      <c r="AE82" s="100"/>
      <c r="AF82" s="35"/>
      <c r="AG82" s="35"/>
      <c r="AH82" s="35"/>
      <c r="AI82" s="35"/>
      <c r="AJ82" s="35"/>
    </row>
    <row r="83" spans="1:69" ht="12.6" customHeight="1" outlineLevel="1" x14ac:dyDescent="0.15">
      <c r="A83" s="419"/>
      <c r="B83" s="101" t="s">
        <v>131</v>
      </c>
      <c r="C83" s="413" t="s">
        <v>180</v>
      </c>
      <c r="D83" s="413"/>
      <c r="E83" s="413"/>
      <c r="F83" s="413"/>
      <c r="G83" s="413"/>
      <c r="H83" s="413"/>
      <c r="I83" s="413"/>
      <c r="J83" s="413"/>
      <c r="K83" s="414"/>
      <c r="L83" s="416">
        <f>ROUNDDOWN(P83*T83*X83*110/100,0)</f>
        <v>0</v>
      </c>
      <c r="M83" s="417"/>
      <c r="N83" s="417"/>
      <c r="O83" s="418"/>
      <c r="P83" s="402">
        <f>IF($P$80="なし",0,ROUNDDOWN(P58*5%,0))</f>
        <v>0</v>
      </c>
      <c r="Q83" s="403"/>
      <c r="R83" s="403"/>
      <c r="S83" s="106" t="s">
        <v>96</v>
      </c>
      <c r="T83" s="79">
        <v>1</v>
      </c>
      <c r="U83" s="127" t="s">
        <v>158</v>
      </c>
      <c r="V83" s="39"/>
      <c r="W83" s="106" t="s">
        <v>96</v>
      </c>
      <c r="X83" s="79">
        <v>1</v>
      </c>
      <c r="Y83" s="78" t="s">
        <v>92</v>
      </c>
      <c r="Z83" s="79" t="str">
        <f t="shared" si="5"/>
        <v>＋消費税相当額</v>
      </c>
      <c r="AA83" s="74"/>
      <c r="AB83" s="74"/>
      <c r="AC83" s="74"/>
      <c r="AD83" s="79"/>
      <c r="AE83" s="102"/>
      <c r="AF83" s="35"/>
      <c r="AG83" s="35"/>
      <c r="AH83" s="35"/>
      <c r="AI83" s="35"/>
      <c r="AJ83" s="35"/>
    </row>
    <row r="84" spans="1:69" ht="12.6" customHeight="1" outlineLevel="1" x14ac:dyDescent="0.15">
      <c r="A84" s="419"/>
      <c r="B84" s="101" t="s">
        <v>133</v>
      </c>
      <c r="C84" s="413" t="s">
        <v>181</v>
      </c>
      <c r="D84" s="413"/>
      <c r="E84" s="413"/>
      <c r="F84" s="413"/>
      <c r="G84" s="413"/>
      <c r="H84" s="413"/>
      <c r="I84" s="413"/>
      <c r="J84" s="413"/>
      <c r="K84" s="414"/>
      <c r="L84" s="416">
        <f>ROUNDDOWN(P84*T84*X84*110/100,0)</f>
        <v>0</v>
      </c>
      <c r="M84" s="417"/>
      <c r="N84" s="417"/>
      <c r="O84" s="418"/>
      <c r="P84" s="402">
        <f>IF($P$80="なし",0,ROUNDDOWN(P59*5%,0))</f>
        <v>0</v>
      </c>
      <c r="Q84" s="403"/>
      <c r="R84" s="403"/>
      <c r="S84" s="77" t="s">
        <v>96</v>
      </c>
      <c r="T84" s="79">
        <v>1</v>
      </c>
      <c r="U84" s="127" t="s">
        <v>158</v>
      </c>
      <c r="V84" s="39"/>
      <c r="W84" s="106" t="s">
        <v>96</v>
      </c>
      <c r="X84" s="79">
        <v>1</v>
      </c>
      <c r="Y84" s="78" t="s">
        <v>92</v>
      </c>
      <c r="Z84" s="79" t="str">
        <f t="shared" si="5"/>
        <v>＋消費税相当額</v>
      </c>
      <c r="AA84" s="74"/>
      <c r="AB84" s="74"/>
      <c r="AC84" s="74"/>
      <c r="AD84" s="79"/>
      <c r="AE84" s="102"/>
      <c r="AF84" s="35"/>
      <c r="AG84" s="35"/>
      <c r="AH84" s="35"/>
      <c r="AI84" s="35"/>
      <c r="AJ84" s="35"/>
    </row>
    <row r="85" spans="1:69" ht="12.6" customHeight="1" outlineLevel="1" x14ac:dyDescent="0.15">
      <c r="A85" s="419"/>
      <c r="B85" s="101" t="s">
        <v>134</v>
      </c>
      <c r="C85" s="413" t="s">
        <v>182</v>
      </c>
      <c r="D85" s="413"/>
      <c r="E85" s="413"/>
      <c r="F85" s="413"/>
      <c r="G85" s="413"/>
      <c r="H85" s="413"/>
      <c r="I85" s="413"/>
      <c r="J85" s="413"/>
      <c r="K85" s="414"/>
      <c r="L85" s="416">
        <f>ROUNDDOWN(P85*T85*X85*110/100,0)</f>
        <v>0</v>
      </c>
      <c r="M85" s="417"/>
      <c r="N85" s="417"/>
      <c r="O85" s="418"/>
      <c r="P85" s="402">
        <f>IF($P$80="なし",0,ROUNDDOWN(P60*5%,0))</f>
        <v>0</v>
      </c>
      <c r="Q85" s="403"/>
      <c r="R85" s="403"/>
      <c r="S85" s="77" t="s">
        <v>96</v>
      </c>
      <c r="T85" s="79">
        <v>1</v>
      </c>
      <c r="U85" s="127" t="s">
        <v>158</v>
      </c>
      <c r="V85" s="39"/>
      <c r="W85" s="106" t="s">
        <v>96</v>
      </c>
      <c r="X85" s="79">
        <v>1</v>
      </c>
      <c r="Y85" s="78" t="s">
        <v>92</v>
      </c>
      <c r="Z85" s="79" t="str">
        <f t="shared" si="5"/>
        <v>＋消費税相当額</v>
      </c>
      <c r="AA85" s="74"/>
      <c r="AB85" s="74"/>
      <c r="AC85" s="74"/>
      <c r="AD85" s="79"/>
      <c r="AE85" s="102"/>
      <c r="AF85" s="35"/>
      <c r="AG85" s="35"/>
      <c r="AH85" s="35"/>
      <c r="AI85" s="35"/>
      <c r="AJ85" s="35"/>
    </row>
    <row r="86" spans="1:69" ht="12.6" customHeight="1" outlineLevel="1" x14ac:dyDescent="0.15">
      <c r="A86" s="419"/>
      <c r="B86" s="101" t="s">
        <v>135</v>
      </c>
      <c r="C86" s="413" t="s">
        <v>101</v>
      </c>
      <c r="D86" s="413"/>
      <c r="E86" s="413"/>
      <c r="F86" s="413"/>
      <c r="G86" s="413"/>
      <c r="H86" s="413"/>
      <c r="I86" s="413"/>
      <c r="J86" s="413"/>
      <c r="K86" s="414"/>
      <c r="L86" s="416">
        <f>ROUNDDOWN(SUM(L82:O85)*$AI$1,0)</f>
        <v>0</v>
      </c>
      <c r="M86" s="417"/>
      <c r="N86" s="417"/>
      <c r="O86" s="418"/>
      <c r="P86" s="87" t="s">
        <v>237</v>
      </c>
      <c r="Q86" s="90"/>
      <c r="R86" s="76"/>
      <c r="S86" s="76"/>
      <c r="T86" s="77"/>
      <c r="U86" s="77"/>
      <c r="V86" s="74"/>
      <c r="W86" s="78"/>
      <c r="X86" s="74"/>
      <c r="Y86" s="74"/>
      <c r="Z86" s="74"/>
      <c r="AA86" s="74"/>
      <c r="AB86" s="79"/>
      <c r="AC86" s="79"/>
      <c r="AD86" s="79"/>
      <c r="AE86" s="102"/>
      <c r="AF86" s="69"/>
      <c r="AG86" s="69"/>
      <c r="AH86" s="35"/>
      <c r="AI86" s="35"/>
      <c r="AJ86" s="35"/>
    </row>
    <row r="87" spans="1:69" ht="12.6" customHeight="1" outlineLevel="1" x14ac:dyDescent="0.15">
      <c r="A87" s="419"/>
      <c r="B87" s="79" t="s">
        <v>119</v>
      </c>
      <c r="C87" s="79"/>
      <c r="D87" s="79"/>
      <c r="E87" s="79"/>
      <c r="F87" s="79"/>
      <c r="G87" s="79"/>
      <c r="H87" s="79"/>
      <c r="I87" s="79"/>
      <c r="J87" s="79"/>
      <c r="K87" s="79"/>
      <c r="L87" s="416">
        <f>SUM(L82:O86)</f>
        <v>0</v>
      </c>
      <c r="M87" s="417"/>
      <c r="N87" s="417"/>
      <c r="O87" s="418"/>
      <c r="P87" s="87" t="s">
        <v>139</v>
      </c>
      <c r="Q87" s="90"/>
      <c r="R87" s="76"/>
      <c r="S87" s="76"/>
      <c r="T87" s="77"/>
      <c r="U87" s="77"/>
      <c r="V87" s="74"/>
      <c r="W87" s="74"/>
      <c r="X87" s="74"/>
      <c r="Y87" s="74"/>
      <c r="Z87" s="74"/>
      <c r="AA87" s="74"/>
      <c r="AB87" s="79"/>
      <c r="AC87" s="79"/>
      <c r="AD87" s="79"/>
      <c r="AE87" s="102"/>
      <c r="AF87" s="69"/>
      <c r="AG87" s="69"/>
      <c r="AH87" s="35"/>
      <c r="AI87" s="35"/>
      <c r="AJ87" s="35"/>
    </row>
    <row r="88" spans="1:69" ht="12.6" customHeight="1" outlineLevel="1" x14ac:dyDescent="0.15">
      <c r="A88" s="88" t="s">
        <v>120</v>
      </c>
      <c r="B88" s="79"/>
      <c r="C88" s="79"/>
      <c r="D88" s="79"/>
      <c r="E88" s="79"/>
      <c r="F88" s="79"/>
      <c r="G88" s="79"/>
      <c r="H88" s="79"/>
      <c r="I88" s="79"/>
      <c r="J88" s="79"/>
      <c r="K88" s="79"/>
      <c r="L88" s="416">
        <f>ROUNDDOWN(L87*$AI$2,0)</f>
        <v>0</v>
      </c>
      <c r="M88" s="417"/>
      <c r="N88" s="417"/>
      <c r="O88" s="418"/>
      <c r="P88" s="87" t="s">
        <v>233</v>
      </c>
      <c r="Q88" s="90"/>
      <c r="R88" s="90"/>
      <c r="S88" s="76"/>
      <c r="T88" s="77"/>
      <c r="U88" s="77"/>
      <c r="V88" s="74"/>
      <c r="W88" s="74"/>
      <c r="X88" s="74"/>
      <c r="Y88" s="74"/>
      <c r="Z88" s="74"/>
      <c r="AA88" s="74"/>
      <c r="AB88" s="79"/>
      <c r="AC88" s="79"/>
      <c r="AD88" s="79"/>
      <c r="AE88" s="102"/>
      <c r="AF88" s="69"/>
      <c r="AG88" s="69"/>
      <c r="AH88" s="35"/>
      <c r="AI88" s="35"/>
      <c r="AJ88" s="35"/>
    </row>
    <row r="89" spans="1:69" ht="12.6" customHeight="1" outlineLevel="1" x14ac:dyDescent="0.15">
      <c r="A89" s="88" t="s">
        <v>232</v>
      </c>
      <c r="B89" s="79"/>
      <c r="C89" s="79"/>
      <c r="D89" s="79"/>
      <c r="E89" s="79"/>
      <c r="F89" s="79"/>
      <c r="G89" s="79"/>
      <c r="H89" s="79"/>
      <c r="I89" s="79"/>
      <c r="J89" s="79"/>
      <c r="K89" s="79"/>
      <c r="L89" s="416">
        <f>SUM(L87:O88)</f>
        <v>0</v>
      </c>
      <c r="M89" s="417"/>
      <c r="N89" s="417"/>
      <c r="O89" s="418"/>
      <c r="P89" s="88" t="s">
        <v>210</v>
      </c>
      <c r="Q89" s="79"/>
      <c r="R89" s="90"/>
      <c r="S89" s="76"/>
      <c r="T89" s="77"/>
      <c r="U89" s="417">
        <f>ROUNDDOWN(L89/1.1*0.1,0)</f>
        <v>0</v>
      </c>
      <c r="V89" s="417"/>
      <c r="W89" s="417"/>
      <c r="X89" s="417"/>
      <c r="Y89" s="39"/>
      <c r="Z89" s="39"/>
      <c r="AA89" s="74"/>
      <c r="AB89" s="79"/>
      <c r="AC89" s="79"/>
      <c r="AD89" s="79"/>
      <c r="AE89" s="102"/>
      <c r="AF89" s="69"/>
      <c r="AG89" s="69"/>
      <c r="AH89" s="35"/>
      <c r="AI89" s="35"/>
      <c r="AJ89" s="35"/>
    </row>
    <row r="90" spans="1:69" ht="12.6" customHeight="1" x14ac:dyDescent="0.15">
      <c r="A90" s="91"/>
      <c r="B90" s="69"/>
      <c r="C90" s="69"/>
      <c r="D90" s="69"/>
      <c r="E90" s="69"/>
      <c r="F90" s="69"/>
      <c r="G90" s="69"/>
      <c r="H90" s="69"/>
      <c r="I90" s="69"/>
      <c r="J90" s="69"/>
      <c r="K90" s="69"/>
      <c r="L90" s="69"/>
      <c r="M90" s="69"/>
      <c r="N90" s="69"/>
      <c r="O90" s="86"/>
      <c r="P90" s="86"/>
      <c r="Q90" s="86"/>
      <c r="R90" s="86"/>
      <c r="S90" s="93"/>
      <c r="T90" s="93"/>
      <c r="U90" s="93"/>
      <c r="Z90" s="70"/>
      <c r="AA90" s="70"/>
      <c r="AB90" s="70"/>
      <c r="AC90" s="70"/>
      <c r="AD90" s="70"/>
      <c r="AE90" s="70"/>
      <c r="AF90" s="69"/>
      <c r="AG90" s="69"/>
      <c r="AH90" s="35"/>
      <c r="AI90" s="35"/>
      <c r="AJ90" s="35"/>
    </row>
    <row r="91" spans="1:69" ht="12.6" customHeight="1" x14ac:dyDescent="0.15">
      <c r="A91" s="123" t="s">
        <v>204</v>
      </c>
      <c r="B91" s="91"/>
      <c r="C91" s="69"/>
      <c r="D91" s="69"/>
      <c r="E91" s="69"/>
      <c r="F91" s="69"/>
      <c r="G91" s="69"/>
      <c r="H91" s="69"/>
      <c r="I91" s="69"/>
      <c r="J91" s="69"/>
      <c r="K91" s="69"/>
      <c r="L91" s="69"/>
      <c r="M91" s="69"/>
      <c r="N91" s="69"/>
      <c r="O91" s="92"/>
      <c r="P91" s="93"/>
      <c r="Q91" s="93"/>
      <c r="R91" s="92"/>
      <c r="S91" s="70"/>
      <c r="T91" s="86"/>
      <c r="U91" s="86"/>
      <c r="V91" s="70"/>
      <c r="W91" s="70"/>
      <c r="X91" s="86"/>
      <c r="Y91" s="86"/>
      <c r="Z91" s="70"/>
      <c r="AA91" s="70"/>
      <c r="AB91" s="70"/>
      <c r="AC91" s="70"/>
      <c r="AD91" s="70"/>
      <c r="AE91" s="70"/>
      <c r="AF91" s="69"/>
      <c r="AG91" s="69"/>
      <c r="AH91" s="35"/>
      <c r="AI91" s="35"/>
      <c r="AJ91" s="35"/>
    </row>
    <row r="92" spans="1:69" ht="12.6" customHeight="1" outlineLevel="3" x14ac:dyDescent="0.15">
      <c r="A92" s="123" t="s">
        <v>214</v>
      </c>
      <c r="B92" s="69"/>
      <c r="C92" s="69"/>
      <c r="D92" s="69"/>
      <c r="E92" s="69"/>
      <c r="F92" s="69"/>
      <c r="G92" s="69"/>
      <c r="H92" s="69"/>
      <c r="I92" s="69"/>
      <c r="J92" s="69"/>
      <c r="K92" s="69"/>
      <c r="L92" s="69"/>
      <c r="M92" s="69"/>
      <c r="N92" s="69"/>
      <c r="O92" s="92"/>
      <c r="P92" s="93"/>
      <c r="Q92" s="93"/>
      <c r="R92" s="92"/>
      <c r="S92" s="70"/>
      <c r="T92" s="86"/>
      <c r="U92" s="86"/>
      <c r="V92" s="70"/>
      <c r="W92" s="70"/>
      <c r="X92" s="86"/>
      <c r="Y92" s="86"/>
      <c r="Z92" s="70"/>
      <c r="AA92" s="70"/>
      <c r="AB92" s="70"/>
      <c r="AC92" s="70"/>
      <c r="AD92" s="70"/>
      <c r="AE92" s="70"/>
      <c r="AF92" s="69"/>
      <c r="AG92" s="69"/>
      <c r="AH92" s="35"/>
      <c r="AI92" s="35"/>
      <c r="AJ92" s="35"/>
    </row>
    <row r="93" spans="1:69" s="37" customFormat="1" ht="12.6" customHeight="1" outlineLevel="3" x14ac:dyDescent="0.15">
      <c r="A93" s="420" t="s">
        <v>98</v>
      </c>
      <c r="B93" s="421"/>
      <c r="C93" s="421"/>
      <c r="D93" s="421"/>
      <c r="E93" s="421"/>
      <c r="F93" s="421"/>
      <c r="G93" s="421"/>
      <c r="H93" s="421"/>
      <c r="I93" s="421"/>
      <c r="J93" s="421"/>
      <c r="K93" s="421"/>
      <c r="L93" s="420" t="s">
        <v>209</v>
      </c>
      <c r="M93" s="421"/>
      <c r="N93" s="421"/>
      <c r="O93" s="422"/>
      <c r="P93" s="420" t="s">
        <v>208</v>
      </c>
      <c r="Q93" s="421"/>
      <c r="R93" s="421"/>
      <c r="S93" s="421"/>
      <c r="T93" s="421"/>
      <c r="U93" s="421"/>
      <c r="V93" s="421"/>
      <c r="W93" s="421"/>
      <c r="X93" s="421"/>
      <c r="Y93" s="421"/>
      <c r="Z93" s="421"/>
      <c r="AA93" s="421"/>
      <c r="AB93" s="421"/>
      <c r="AC93" s="421"/>
      <c r="AD93" s="421"/>
      <c r="AE93" s="422"/>
      <c r="AF93" s="69"/>
      <c r="AG93" s="69"/>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row>
    <row r="94" spans="1:69" s="37" customFormat="1" ht="12.6" customHeight="1" outlineLevel="3" x14ac:dyDescent="0.15">
      <c r="A94" s="419" t="s">
        <v>121</v>
      </c>
      <c r="B94" s="101" t="s">
        <v>130</v>
      </c>
      <c r="C94" s="413" t="s">
        <v>183</v>
      </c>
      <c r="D94" s="413"/>
      <c r="E94" s="413"/>
      <c r="F94" s="413"/>
      <c r="G94" s="413"/>
      <c r="H94" s="413"/>
      <c r="I94" s="413"/>
      <c r="J94" s="413"/>
      <c r="K94" s="414"/>
      <c r="L94" s="416">
        <f>ROUNDDOWN(P94*T94*W94*110/100,0)</f>
        <v>27500</v>
      </c>
      <c r="M94" s="417"/>
      <c r="N94" s="417"/>
      <c r="O94" s="418"/>
      <c r="P94" s="402">
        <v>25000</v>
      </c>
      <c r="Q94" s="403"/>
      <c r="R94" s="403"/>
      <c r="S94" s="106" t="s">
        <v>96</v>
      </c>
      <c r="T94" s="79">
        <v>1</v>
      </c>
      <c r="U94" s="78" t="s">
        <v>92</v>
      </c>
      <c r="V94" s="106" t="s">
        <v>96</v>
      </c>
      <c r="W94" s="79">
        <v>1</v>
      </c>
      <c r="X94" s="78" t="s">
        <v>125</v>
      </c>
      <c r="Y94" s="423" t="str">
        <f t="shared" ref="Y94" si="6">"＋消費税相当額"</f>
        <v>＋消費税相当額</v>
      </c>
      <c r="Z94" s="423"/>
      <c r="AA94" s="423"/>
      <c r="AB94" s="423"/>
      <c r="AC94" s="79"/>
      <c r="AD94" s="79"/>
      <c r="AE94" s="51"/>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row>
    <row r="95" spans="1:69" s="37" customFormat="1" ht="12.6" customHeight="1" outlineLevel="3" x14ac:dyDescent="0.15">
      <c r="A95" s="419"/>
      <c r="B95" s="101" t="s">
        <v>131</v>
      </c>
      <c r="C95" s="413" t="s">
        <v>101</v>
      </c>
      <c r="D95" s="413"/>
      <c r="E95" s="413"/>
      <c r="F95" s="413"/>
      <c r="G95" s="413"/>
      <c r="H95" s="413"/>
      <c r="I95" s="413"/>
      <c r="J95" s="413"/>
      <c r="K95" s="414"/>
      <c r="L95" s="416">
        <f>ROUNDDOWN(L94*$AI$1,0)</f>
        <v>5500</v>
      </c>
      <c r="M95" s="417"/>
      <c r="N95" s="417"/>
      <c r="O95" s="418"/>
      <c r="P95" s="87" t="s">
        <v>251</v>
      </c>
      <c r="Q95" s="90"/>
      <c r="R95" s="76"/>
      <c r="S95" s="76"/>
      <c r="T95" s="77"/>
      <c r="U95" s="77"/>
      <c r="V95" s="74"/>
      <c r="W95" s="78"/>
      <c r="X95" s="74"/>
      <c r="Y95" s="74"/>
      <c r="Z95" s="74"/>
      <c r="AA95" s="74"/>
      <c r="AB95" s="79"/>
      <c r="AC95" s="79"/>
      <c r="AD95" s="79"/>
      <c r="AE95" s="102"/>
      <c r="AF95" s="69"/>
      <c r="AG95" s="69"/>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row>
    <row r="96" spans="1:69" s="37" customFormat="1" ht="12.6" customHeight="1" outlineLevel="3" x14ac:dyDescent="0.15">
      <c r="A96" s="419"/>
      <c r="B96" s="79" t="s">
        <v>119</v>
      </c>
      <c r="C96" s="79"/>
      <c r="D96" s="79"/>
      <c r="E96" s="79"/>
      <c r="F96" s="79"/>
      <c r="G96" s="79"/>
      <c r="H96" s="79"/>
      <c r="I96" s="79"/>
      <c r="J96" s="79"/>
      <c r="K96" s="79"/>
      <c r="L96" s="416">
        <f>SUM(L94:O95)</f>
        <v>33000</v>
      </c>
      <c r="M96" s="417"/>
      <c r="N96" s="417"/>
      <c r="O96" s="418"/>
      <c r="P96" s="87" t="s">
        <v>156</v>
      </c>
      <c r="Q96" s="90"/>
      <c r="R96" s="76"/>
      <c r="S96" s="76"/>
      <c r="T96" s="77"/>
      <c r="U96" s="77"/>
      <c r="V96" s="74"/>
      <c r="W96" s="74"/>
      <c r="X96" s="74"/>
      <c r="Y96" s="74"/>
      <c r="Z96" s="74"/>
      <c r="AA96" s="74"/>
      <c r="AB96" s="79"/>
      <c r="AC96" s="79"/>
      <c r="AD96" s="79"/>
      <c r="AE96" s="102"/>
      <c r="AF96" s="69"/>
      <c r="AG96" s="69"/>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row>
    <row r="97" spans="1:69" s="37" customFormat="1" ht="12.6" customHeight="1" outlineLevel="3" x14ac:dyDescent="0.15">
      <c r="A97" s="88" t="s">
        <v>120</v>
      </c>
      <c r="B97" s="79"/>
      <c r="C97" s="79"/>
      <c r="D97" s="79"/>
      <c r="E97" s="79"/>
      <c r="F97" s="79"/>
      <c r="G97" s="79"/>
      <c r="H97" s="79"/>
      <c r="I97" s="79"/>
      <c r="J97" s="79"/>
      <c r="K97" s="79"/>
      <c r="L97" s="416">
        <f>ROUNDDOWN(L96*$AI$2,0)</f>
        <v>9900</v>
      </c>
      <c r="M97" s="417"/>
      <c r="N97" s="417"/>
      <c r="O97" s="418"/>
      <c r="P97" s="87" t="s">
        <v>233</v>
      </c>
      <c r="Q97" s="90"/>
      <c r="R97" s="90"/>
      <c r="S97" s="76"/>
      <c r="T97" s="77"/>
      <c r="U97" s="77"/>
      <c r="V97" s="74"/>
      <c r="W97" s="74"/>
      <c r="X97" s="74"/>
      <c r="Y97" s="74"/>
      <c r="Z97" s="74"/>
      <c r="AA97" s="74"/>
      <c r="AB97" s="79"/>
      <c r="AC97" s="79"/>
      <c r="AD97" s="79"/>
      <c r="AE97" s="102"/>
      <c r="AF97" s="69"/>
      <c r="AG97" s="69"/>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row>
    <row r="98" spans="1:69" s="37" customFormat="1" ht="12.6" customHeight="1" outlineLevel="3" x14ac:dyDescent="0.15">
      <c r="A98" s="88" t="s">
        <v>160</v>
      </c>
      <c r="B98" s="79"/>
      <c r="C98" s="79"/>
      <c r="D98" s="79"/>
      <c r="E98" s="79"/>
      <c r="F98" s="79"/>
      <c r="G98" s="79"/>
      <c r="H98" s="79"/>
      <c r="I98" s="79"/>
      <c r="J98" s="79"/>
      <c r="K98" s="79"/>
      <c r="L98" s="416">
        <f>SUM(L96:O97)</f>
        <v>42900</v>
      </c>
      <c r="M98" s="417"/>
      <c r="N98" s="417"/>
      <c r="O98" s="418"/>
      <c r="P98" s="88" t="s">
        <v>210</v>
      </c>
      <c r="Q98" s="79"/>
      <c r="R98" s="90"/>
      <c r="S98" s="76"/>
      <c r="T98" s="77"/>
      <c r="U98" s="417">
        <f>ROUNDDOWN(L98/1.1*0.1,0)</f>
        <v>3900</v>
      </c>
      <c r="V98" s="417"/>
      <c r="W98" s="417"/>
      <c r="X98" s="417"/>
      <c r="Y98" s="59"/>
      <c r="Z98" s="59"/>
      <c r="AA98" s="74"/>
      <c r="AB98" s="79"/>
      <c r="AC98" s="79"/>
      <c r="AD98" s="79"/>
      <c r="AE98" s="102"/>
      <c r="AF98" s="69"/>
      <c r="AG98" s="69"/>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row>
    <row r="99" spans="1:69" s="37" customFormat="1" ht="12.6" customHeight="1" outlineLevel="3" x14ac:dyDescent="0.15">
      <c r="A99" s="88" t="s">
        <v>232</v>
      </c>
      <c r="B99" s="79"/>
      <c r="C99" s="79"/>
      <c r="D99" s="79"/>
      <c r="E99" s="79"/>
      <c r="F99" s="79"/>
      <c r="G99" s="79"/>
      <c r="H99" s="79"/>
      <c r="I99" s="79"/>
      <c r="J99" s="79"/>
      <c r="K99" s="79"/>
      <c r="L99" s="416">
        <f>L98*P99*S99</f>
        <v>0</v>
      </c>
      <c r="M99" s="417"/>
      <c r="N99" s="417"/>
      <c r="O99" s="418"/>
      <c r="P99" s="88">
        <f>'ポイント表(Ver.4.1)'!$C$10</f>
        <v>0</v>
      </c>
      <c r="Q99" s="74" t="s">
        <v>92</v>
      </c>
      <c r="R99" s="79" t="s">
        <v>96</v>
      </c>
      <c r="S99" s="79">
        <f>'ポイント表(Ver.4.1)'!$C$31</f>
        <v>0</v>
      </c>
      <c r="T99" s="74" t="s">
        <v>249</v>
      </c>
      <c r="U99" s="423" t="s">
        <v>210</v>
      </c>
      <c r="V99" s="423"/>
      <c r="W99" s="423"/>
      <c r="X99" s="423"/>
      <c r="Y99" s="423"/>
      <c r="Z99" s="417">
        <f>ROUNDDOWN(L99/1.1*0.1,0)</f>
        <v>0</v>
      </c>
      <c r="AA99" s="417"/>
      <c r="AB99" s="417"/>
      <c r="AC99" s="417"/>
      <c r="AD99" s="79"/>
      <c r="AE99" s="102"/>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row>
    <row r="100" spans="1:69" s="37" customFormat="1" ht="12.6" customHeight="1" outlineLevel="3" x14ac:dyDescent="0.15">
      <c r="A100" s="69"/>
      <c r="B100" s="69"/>
      <c r="C100" s="69"/>
      <c r="D100" s="69"/>
      <c r="E100" s="69"/>
      <c r="F100" s="69"/>
      <c r="G100" s="69"/>
      <c r="H100" s="69"/>
      <c r="I100" s="69"/>
      <c r="J100" s="69"/>
      <c r="K100" s="69"/>
      <c r="L100" s="93"/>
      <c r="M100" s="93"/>
      <c r="N100" s="93"/>
      <c r="O100" s="105"/>
      <c r="P100" s="98"/>
      <c r="Q100" s="98"/>
      <c r="R100" s="98"/>
      <c r="S100" s="98"/>
      <c r="T100" s="69"/>
      <c r="U100" s="69"/>
      <c r="V100" s="69"/>
      <c r="W100" s="86"/>
      <c r="X100" s="69"/>
      <c r="Y100" s="69"/>
      <c r="Z100" s="69"/>
      <c r="AA100" s="86"/>
      <c r="AB100" s="69"/>
      <c r="AC100" s="69"/>
      <c r="AD100" s="97"/>
      <c r="AE100" s="97"/>
      <c r="AF100" s="69"/>
      <c r="AG100" s="69"/>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row>
    <row r="101" spans="1:69" s="37" customFormat="1" ht="12.6" customHeight="1" outlineLevel="2" x14ac:dyDescent="0.15">
      <c r="A101" s="123" t="s">
        <v>221</v>
      </c>
      <c r="B101" s="69"/>
      <c r="C101" s="69"/>
      <c r="D101" s="69"/>
      <c r="E101" s="69"/>
      <c r="F101" s="69"/>
      <c r="G101" s="69"/>
      <c r="H101" s="69"/>
      <c r="I101" s="69"/>
      <c r="J101" s="69"/>
      <c r="K101" s="69"/>
      <c r="L101" s="93"/>
      <c r="M101" s="93"/>
      <c r="N101" s="93"/>
      <c r="O101" s="105"/>
      <c r="P101" s="98"/>
      <c r="Q101" s="98"/>
      <c r="R101" s="98"/>
      <c r="S101" s="98"/>
      <c r="T101" s="69"/>
      <c r="U101" s="69"/>
      <c r="V101" s="69"/>
      <c r="AA101" s="86"/>
      <c r="AB101" s="105"/>
      <c r="AC101" s="105"/>
      <c r="AD101" s="105"/>
      <c r="AE101" s="105"/>
      <c r="AF101" s="69"/>
      <c r="AG101" s="69"/>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row>
    <row r="102" spans="1:69" s="37" customFormat="1" ht="12.6" customHeight="1" outlineLevel="2" x14ac:dyDescent="0.15">
      <c r="A102" s="420" t="s">
        <v>98</v>
      </c>
      <c r="B102" s="421"/>
      <c r="C102" s="421"/>
      <c r="D102" s="421"/>
      <c r="E102" s="421"/>
      <c r="F102" s="421"/>
      <c r="G102" s="421"/>
      <c r="H102" s="421"/>
      <c r="I102" s="421"/>
      <c r="J102" s="421"/>
      <c r="K102" s="421"/>
      <c r="L102" s="420" t="s">
        <v>209</v>
      </c>
      <c r="M102" s="421"/>
      <c r="N102" s="421"/>
      <c r="O102" s="422"/>
      <c r="P102" s="420" t="s">
        <v>208</v>
      </c>
      <c r="Q102" s="421"/>
      <c r="R102" s="421"/>
      <c r="S102" s="421"/>
      <c r="T102" s="421"/>
      <c r="U102" s="421"/>
      <c r="V102" s="421"/>
      <c r="W102" s="421"/>
      <c r="X102" s="421"/>
      <c r="Y102" s="421"/>
      <c r="Z102" s="421"/>
      <c r="AA102" s="421"/>
      <c r="AB102" s="421"/>
      <c r="AC102" s="421"/>
      <c r="AD102" s="421"/>
      <c r="AE102" s="422"/>
      <c r="AF102" s="69"/>
      <c r="AG102" s="69"/>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row>
    <row r="103" spans="1:69" s="37" customFormat="1" ht="12.6" customHeight="1" outlineLevel="2" x14ac:dyDescent="0.15">
      <c r="A103" s="419" t="s">
        <v>121</v>
      </c>
      <c r="B103" s="101" t="s">
        <v>130</v>
      </c>
      <c r="C103" s="79" t="s">
        <v>184</v>
      </c>
      <c r="D103" s="79"/>
      <c r="E103" s="79"/>
      <c r="F103" s="79"/>
      <c r="G103" s="79"/>
      <c r="H103" s="79"/>
      <c r="I103" s="79"/>
      <c r="J103" s="79"/>
      <c r="K103" s="79"/>
      <c r="L103" s="416">
        <f>ROUNDDOWN(P103*T103*W103*110/100,0)</f>
        <v>13200</v>
      </c>
      <c r="M103" s="417"/>
      <c r="N103" s="417"/>
      <c r="O103" s="418"/>
      <c r="P103" s="402">
        <v>12000</v>
      </c>
      <c r="Q103" s="403"/>
      <c r="R103" s="403"/>
      <c r="S103" s="106" t="s">
        <v>96</v>
      </c>
      <c r="T103" s="79">
        <v>1</v>
      </c>
      <c r="U103" s="78" t="s">
        <v>92</v>
      </c>
      <c r="V103" s="106" t="s">
        <v>96</v>
      </c>
      <c r="W103" s="79">
        <v>1</v>
      </c>
      <c r="X103" s="78" t="s">
        <v>90</v>
      </c>
      <c r="Y103" s="79" t="str">
        <f t="shared" ref="Y103" si="7">"＋消費税相当額"</f>
        <v>＋消費税相当額</v>
      </c>
      <c r="Z103" s="74"/>
      <c r="AA103" s="74"/>
      <c r="AB103" s="74"/>
      <c r="AC103" s="79"/>
      <c r="AD103" s="79"/>
      <c r="AE103" s="51"/>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row>
    <row r="104" spans="1:69" s="37" customFormat="1" ht="12.6" customHeight="1" outlineLevel="2" x14ac:dyDescent="0.15">
      <c r="A104" s="419"/>
      <c r="B104" s="101" t="s">
        <v>131</v>
      </c>
      <c r="C104" s="79" t="s">
        <v>101</v>
      </c>
      <c r="D104" s="79"/>
      <c r="E104" s="79"/>
      <c r="F104" s="79"/>
      <c r="G104" s="79"/>
      <c r="H104" s="79"/>
      <c r="I104" s="79"/>
      <c r="J104" s="79"/>
      <c r="K104" s="79"/>
      <c r="L104" s="416">
        <f>ROUNDDOWN(L103*$AI$1,0)</f>
        <v>2640</v>
      </c>
      <c r="M104" s="417"/>
      <c r="N104" s="417"/>
      <c r="O104" s="418"/>
      <c r="P104" s="87" t="s">
        <v>250</v>
      </c>
      <c r="Q104" s="90"/>
      <c r="R104" s="76"/>
      <c r="S104" s="76"/>
      <c r="T104" s="77"/>
      <c r="U104" s="77"/>
      <c r="V104" s="74"/>
      <c r="W104" s="78"/>
      <c r="X104" s="74"/>
      <c r="Y104" s="74"/>
      <c r="Z104" s="74"/>
      <c r="AA104" s="74"/>
      <c r="AB104" s="79"/>
      <c r="AC104" s="79"/>
      <c r="AD104" s="79"/>
      <c r="AE104" s="102"/>
      <c r="AF104" s="69"/>
      <c r="AG104" s="69"/>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row>
    <row r="105" spans="1:69" s="37" customFormat="1" ht="12.6" customHeight="1" outlineLevel="2" x14ac:dyDescent="0.15">
      <c r="A105" s="419"/>
      <c r="B105" s="79" t="s">
        <v>119</v>
      </c>
      <c r="C105" s="79"/>
      <c r="D105" s="79"/>
      <c r="E105" s="79"/>
      <c r="F105" s="79"/>
      <c r="G105" s="79"/>
      <c r="H105" s="79"/>
      <c r="I105" s="79"/>
      <c r="J105" s="79"/>
      <c r="K105" s="79"/>
      <c r="L105" s="416">
        <f>SUM(L103:O104)</f>
        <v>15840</v>
      </c>
      <c r="M105" s="417"/>
      <c r="N105" s="417"/>
      <c r="O105" s="418"/>
      <c r="P105" s="87" t="s">
        <v>156</v>
      </c>
      <c r="Q105" s="90"/>
      <c r="R105" s="76"/>
      <c r="S105" s="76"/>
      <c r="T105" s="77"/>
      <c r="U105" s="77"/>
      <c r="V105" s="74"/>
      <c r="W105" s="74"/>
      <c r="X105" s="74"/>
      <c r="Y105" s="74"/>
      <c r="Z105" s="74"/>
      <c r="AA105" s="74"/>
      <c r="AB105" s="79"/>
      <c r="AC105" s="79"/>
      <c r="AD105" s="79"/>
      <c r="AE105" s="102"/>
      <c r="AF105" s="69"/>
      <c r="AG105" s="69"/>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row>
    <row r="106" spans="1:69" s="37" customFormat="1" ht="12.6" customHeight="1" outlineLevel="2" x14ac:dyDescent="0.15">
      <c r="A106" s="88" t="s">
        <v>120</v>
      </c>
      <c r="B106" s="79"/>
      <c r="C106" s="79"/>
      <c r="D106" s="79"/>
      <c r="E106" s="79"/>
      <c r="F106" s="79"/>
      <c r="G106" s="79"/>
      <c r="H106" s="79"/>
      <c r="I106" s="79"/>
      <c r="J106" s="79"/>
      <c r="K106" s="79"/>
      <c r="L106" s="416">
        <f>ROUNDDOWN(L105*$AI$2,0)</f>
        <v>4752</v>
      </c>
      <c r="M106" s="417"/>
      <c r="N106" s="417"/>
      <c r="O106" s="418"/>
      <c r="P106" s="87" t="s">
        <v>233</v>
      </c>
      <c r="Q106" s="90"/>
      <c r="R106" s="90"/>
      <c r="S106" s="76"/>
      <c r="T106" s="77"/>
      <c r="U106" s="77"/>
      <c r="V106" s="74"/>
      <c r="W106" s="74"/>
      <c r="X106" s="74"/>
      <c r="Y106" s="74"/>
      <c r="Z106" s="74"/>
      <c r="AA106" s="74"/>
      <c r="AB106" s="79"/>
      <c r="AC106" s="79"/>
      <c r="AD106" s="79"/>
      <c r="AE106" s="102"/>
      <c r="AF106" s="69"/>
      <c r="AG106" s="69"/>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row>
    <row r="107" spans="1:69" s="37" customFormat="1" ht="12.6" customHeight="1" outlineLevel="2" x14ac:dyDescent="0.15">
      <c r="A107" s="88" t="s">
        <v>122</v>
      </c>
      <c r="B107" s="79"/>
      <c r="C107" s="79"/>
      <c r="D107" s="79"/>
      <c r="E107" s="79"/>
      <c r="F107" s="79"/>
      <c r="G107" s="79"/>
      <c r="H107" s="79"/>
      <c r="I107" s="79"/>
      <c r="J107" s="79"/>
      <c r="K107" s="79"/>
      <c r="L107" s="416">
        <f>SUM(L105:O106)</f>
        <v>20592</v>
      </c>
      <c r="M107" s="417"/>
      <c r="N107" s="417"/>
      <c r="O107" s="418"/>
      <c r="P107" s="88" t="s">
        <v>210</v>
      </c>
      <c r="Q107" s="79"/>
      <c r="R107" s="90"/>
      <c r="S107" s="76"/>
      <c r="T107" s="77"/>
      <c r="U107" s="417">
        <f>ROUNDDOWN(L107/1.1*0.1,0)</f>
        <v>1872</v>
      </c>
      <c r="V107" s="417"/>
      <c r="W107" s="417"/>
      <c r="X107" s="417"/>
      <c r="Y107" s="59"/>
      <c r="Z107" s="59"/>
      <c r="AA107" s="74"/>
      <c r="AB107" s="79"/>
      <c r="AC107" s="79"/>
      <c r="AD107" s="79"/>
      <c r="AE107" s="102"/>
      <c r="AF107" s="69"/>
      <c r="AG107" s="69"/>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row>
    <row r="108" spans="1:69" s="37" customFormat="1" ht="12.6" customHeight="1" outlineLevel="2" x14ac:dyDescent="0.15">
      <c r="A108" s="431" t="s">
        <v>232</v>
      </c>
      <c r="B108" s="432"/>
      <c r="C108" s="432"/>
      <c r="D108" s="432"/>
      <c r="E108" s="432"/>
      <c r="F108" s="432"/>
      <c r="G108" s="432"/>
      <c r="H108" s="432"/>
      <c r="I108" s="432"/>
      <c r="J108" s="432"/>
      <c r="K108" s="432"/>
      <c r="L108" s="416">
        <f>L107*P108*S108</f>
        <v>0</v>
      </c>
      <c r="M108" s="417"/>
      <c r="N108" s="417"/>
      <c r="O108" s="418"/>
      <c r="P108" s="88">
        <f>'ポイント表(Ver.4.1)'!C10</f>
        <v>0</v>
      </c>
      <c r="Q108" s="74" t="s">
        <v>92</v>
      </c>
      <c r="R108" s="79" t="s">
        <v>96</v>
      </c>
      <c r="S108" s="79">
        <f>'ポイント表(Ver.4.1)'!$C$32</f>
        <v>0</v>
      </c>
      <c r="T108" s="74" t="s">
        <v>238</v>
      </c>
      <c r="U108" s="423" t="s">
        <v>210</v>
      </c>
      <c r="V108" s="423"/>
      <c r="W108" s="423"/>
      <c r="X108" s="423"/>
      <c r="Y108" s="423"/>
      <c r="Z108" s="417">
        <f>ROUNDDOWN(L108/1.1*0.1,0)</f>
        <v>0</v>
      </c>
      <c r="AA108" s="417"/>
      <c r="AB108" s="417"/>
      <c r="AC108" s="417"/>
      <c r="AD108" s="79"/>
      <c r="AE108" s="102"/>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row>
    <row r="109" spans="1:69" s="37" customFormat="1" ht="12.6" customHeight="1" outlineLevel="2" x14ac:dyDescent="0.15">
      <c r="A109" s="69"/>
      <c r="B109" s="69"/>
      <c r="C109" s="69"/>
      <c r="D109" s="69"/>
      <c r="E109" s="69"/>
      <c r="F109" s="69"/>
      <c r="G109" s="69"/>
      <c r="H109" s="69"/>
      <c r="I109" s="69"/>
      <c r="J109" s="69"/>
      <c r="K109" s="69"/>
      <c r="L109" s="93"/>
      <c r="M109" s="93"/>
      <c r="N109" s="93"/>
      <c r="O109" s="105"/>
      <c r="P109" s="92"/>
      <c r="Q109" s="92"/>
      <c r="R109" s="92"/>
      <c r="S109" s="92"/>
      <c r="T109" s="69"/>
      <c r="U109" s="69"/>
      <c r="Z109" s="69"/>
      <c r="AA109" s="86"/>
      <c r="AB109" s="105"/>
      <c r="AC109" s="105"/>
      <c r="AD109" s="105"/>
      <c r="AE109" s="105"/>
      <c r="AF109" s="69"/>
      <c r="AG109" s="69"/>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row>
    <row r="110" spans="1:69" s="37" customFormat="1" ht="12.6" customHeight="1" outlineLevel="1" x14ac:dyDescent="0.15">
      <c r="A110" s="123" t="s">
        <v>216</v>
      </c>
      <c r="B110" s="69"/>
      <c r="C110" s="69"/>
      <c r="D110" s="69"/>
      <c r="E110" s="69"/>
      <c r="F110" s="69"/>
      <c r="G110" s="69"/>
      <c r="H110" s="69"/>
      <c r="I110" s="69"/>
      <c r="J110" s="69"/>
      <c r="K110" s="69"/>
      <c r="L110" s="93"/>
      <c r="M110" s="93"/>
      <c r="N110" s="93"/>
      <c r="O110" s="105"/>
      <c r="P110" s="92"/>
      <c r="Q110" s="92"/>
      <c r="R110" s="92"/>
      <c r="S110" s="92"/>
      <c r="T110" s="69"/>
      <c r="U110" s="69"/>
      <c r="V110" s="69"/>
      <c r="W110" s="86"/>
      <c r="X110" s="69"/>
      <c r="Y110" s="69"/>
      <c r="Z110" s="69"/>
      <c r="AA110" s="86"/>
      <c r="AB110" s="105"/>
      <c r="AC110" s="105"/>
      <c r="AD110" s="105"/>
      <c r="AE110" s="105"/>
      <c r="AF110" s="69"/>
      <c r="AG110" s="69"/>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row>
    <row r="111" spans="1:69" s="37" customFormat="1" ht="12.6" customHeight="1" outlineLevel="1" x14ac:dyDescent="0.15">
      <c r="A111" s="420" t="s">
        <v>98</v>
      </c>
      <c r="B111" s="421"/>
      <c r="C111" s="421"/>
      <c r="D111" s="421"/>
      <c r="E111" s="421"/>
      <c r="F111" s="421"/>
      <c r="G111" s="421"/>
      <c r="H111" s="421"/>
      <c r="I111" s="421"/>
      <c r="J111" s="421"/>
      <c r="K111" s="421"/>
      <c r="L111" s="420" t="s">
        <v>209</v>
      </c>
      <c r="M111" s="421"/>
      <c r="N111" s="421"/>
      <c r="O111" s="422"/>
      <c r="P111" s="420" t="s">
        <v>208</v>
      </c>
      <c r="Q111" s="421"/>
      <c r="R111" s="421"/>
      <c r="S111" s="421"/>
      <c r="T111" s="421"/>
      <c r="U111" s="421"/>
      <c r="V111" s="421"/>
      <c r="W111" s="421"/>
      <c r="X111" s="421"/>
      <c r="Y111" s="421"/>
      <c r="Z111" s="421"/>
      <c r="AA111" s="421"/>
      <c r="AB111" s="421"/>
      <c r="AC111" s="421"/>
      <c r="AD111" s="421"/>
      <c r="AE111" s="422"/>
      <c r="AF111" s="69"/>
      <c r="AG111" s="69"/>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row>
    <row r="112" spans="1:69" s="37" customFormat="1" ht="12.6" customHeight="1" outlineLevel="1" x14ac:dyDescent="0.15">
      <c r="A112" s="419" t="s">
        <v>121</v>
      </c>
      <c r="B112" s="101" t="s">
        <v>130</v>
      </c>
      <c r="C112" s="413" t="s">
        <v>152</v>
      </c>
      <c r="D112" s="413"/>
      <c r="E112" s="413"/>
      <c r="F112" s="413"/>
      <c r="G112" s="413"/>
      <c r="H112" s="413"/>
      <c r="I112" s="413"/>
      <c r="J112" s="413"/>
      <c r="K112" s="414"/>
      <c r="L112" s="416">
        <f>ROUNDDOWN(P112*T112*W112*110/100,0)</f>
        <v>11000</v>
      </c>
      <c r="M112" s="417"/>
      <c r="N112" s="417"/>
      <c r="O112" s="418"/>
      <c r="P112" s="402">
        <f>10000</f>
        <v>10000</v>
      </c>
      <c r="Q112" s="403"/>
      <c r="R112" s="403"/>
      <c r="S112" s="106" t="s">
        <v>96</v>
      </c>
      <c r="T112" s="79">
        <v>1</v>
      </c>
      <c r="U112" s="78" t="s">
        <v>92</v>
      </c>
      <c r="V112" s="106" t="s">
        <v>96</v>
      </c>
      <c r="W112" s="79">
        <v>1</v>
      </c>
      <c r="X112" s="78" t="s">
        <v>90</v>
      </c>
      <c r="Y112" s="79" t="str">
        <f t="shared" ref="Y112" si="8">"＋消費税相当額"</f>
        <v>＋消費税相当額</v>
      </c>
      <c r="Z112" s="74"/>
      <c r="AA112" s="74"/>
      <c r="AB112" s="74"/>
      <c r="AC112" s="79"/>
      <c r="AD112" s="79"/>
      <c r="AE112" s="51"/>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row>
    <row r="113" spans="1:69" s="37" customFormat="1" ht="12.6" customHeight="1" outlineLevel="1" x14ac:dyDescent="0.15">
      <c r="A113" s="419"/>
      <c r="B113" s="101" t="s">
        <v>131</v>
      </c>
      <c r="C113" s="413" t="s">
        <v>101</v>
      </c>
      <c r="D113" s="413"/>
      <c r="E113" s="413"/>
      <c r="F113" s="413"/>
      <c r="G113" s="413"/>
      <c r="H113" s="413"/>
      <c r="I113" s="413"/>
      <c r="J113" s="413"/>
      <c r="K113" s="414"/>
      <c r="L113" s="416">
        <f>ROUNDDOWN(L112*$AI$1,0)</f>
        <v>2200</v>
      </c>
      <c r="M113" s="417"/>
      <c r="N113" s="417"/>
      <c r="O113" s="418"/>
      <c r="P113" s="87" t="s">
        <v>250</v>
      </c>
      <c r="Q113" s="90"/>
      <c r="R113" s="76"/>
      <c r="S113" s="76"/>
      <c r="T113" s="77"/>
      <c r="U113" s="77"/>
      <c r="V113" s="74"/>
      <c r="W113" s="78"/>
      <c r="X113" s="74"/>
      <c r="Y113" s="74"/>
      <c r="Z113" s="74"/>
      <c r="AA113" s="74"/>
      <c r="AB113" s="79"/>
      <c r="AC113" s="79"/>
      <c r="AD113" s="79"/>
      <c r="AE113" s="102"/>
      <c r="AF113" s="69"/>
      <c r="AG113" s="69"/>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row>
    <row r="114" spans="1:69" s="37" customFormat="1" ht="12.6" customHeight="1" outlineLevel="1" x14ac:dyDescent="0.15">
      <c r="A114" s="419"/>
      <c r="B114" s="79" t="s">
        <v>119</v>
      </c>
      <c r="C114" s="79"/>
      <c r="D114" s="79"/>
      <c r="E114" s="79"/>
      <c r="F114" s="79"/>
      <c r="G114" s="79"/>
      <c r="H114" s="79"/>
      <c r="I114" s="79"/>
      <c r="J114" s="79"/>
      <c r="K114" s="79"/>
      <c r="L114" s="416">
        <f>SUM(L112:O113)</f>
        <v>13200</v>
      </c>
      <c r="M114" s="417"/>
      <c r="N114" s="417"/>
      <c r="O114" s="418"/>
      <c r="P114" s="87" t="s">
        <v>156</v>
      </c>
      <c r="Q114" s="90"/>
      <c r="R114" s="76"/>
      <c r="S114" s="76"/>
      <c r="T114" s="77"/>
      <c r="U114" s="77"/>
      <c r="V114" s="74"/>
      <c r="W114" s="74"/>
      <c r="X114" s="74"/>
      <c r="Y114" s="74"/>
      <c r="Z114" s="74"/>
      <c r="AA114" s="74"/>
      <c r="AB114" s="79"/>
      <c r="AC114" s="79"/>
      <c r="AD114" s="79"/>
      <c r="AE114" s="102"/>
      <c r="AF114" s="69"/>
      <c r="AG114" s="69"/>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row>
    <row r="115" spans="1:69" s="37" customFormat="1" ht="12.6" customHeight="1" outlineLevel="1" x14ac:dyDescent="0.15">
      <c r="A115" s="88" t="s">
        <v>120</v>
      </c>
      <c r="B115" s="79"/>
      <c r="C115" s="79"/>
      <c r="D115" s="79"/>
      <c r="E115" s="79"/>
      <c r="F115" s="79"/>
      <c r="G115" s="79"/>
      <c r="H115" s="79"/>
      <c r="I115" s="79"/>
      <c r="J115" s="79"/>
      <c r="K115" s="79"/>
      <c r="L115" s="416">
        <f>ROUNDDOWN(L114*$AI$2,0)</f>
        <v>3960</v>
      </c>
      <c r="M115" s="417"/>
      <c r="N115" s="417"/>
      <c r="O115" s="418"/>
      <c r="P115" s="87" t="s">
        <v>233</v>
      </c>
      <c r="Q115" s="90"/>
      <c r="R115" s="90"/>
      <c r="S115" s="76"/>
      <c r="T115" s="77"/>
      <c r="U115" s="77"/>
      <c r="V115" s="74"/>
      <c r="W115" s="74"/>
      <c r="X115" s="74"/>
      <c r="Y115" s="74"/>
      <c r="Z115" s="74"/>
      <c r="AA115" s="74"/>
      <c r="AB115" s="79"/>
      <c r="AC115" s="79"/>
      <c r="AD115" s="79"/>
      <c r="AE115" s="102"/>
      <c r="AF115" s="69"/>
      <c r="AG115" s="69"/>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row>
    <row r="116" spans="1:69" s="37" customFormat="1" ht="12.6" customHeight="1" outlineLevel="1" x14ac:dyDescent="0.15">
      <c r="A116" s="88" t="s">
        <v>122</v>
      </c>
      <c r="B116" s="79"/>
      <c r="C116" s="79"/>
      <c r="D116" s="79"/>
      <c r="E116" s="79"/>
      <c r="F116" s="79"/>
      <c r="G116" s="79"/>
      <c r="H116" s="79"/>
      <c r="I116" s="79"/>
      <c r="J116" s="79"/>
      <c r="K116" s="79"/>
      <c r="L116" s="416">
        <f>SUM(L114:O115)</f>
        <v>17160</v>
      </c>
      <c r="M116" s="417"/>
      <c r="N116" s="417"/>
      <c r="O116" s="418"/>
      <c r="P116" s="88" t="s">
        <v>210</v>
      </c>
      <c r="Q116" s="79"/>
      <c r="R116" s="90"/>
      <c r="S116" s="76"/>
      <c r="T116" s="77"/>
      <c r="U116" s="417">
        <f>ROUNDDOWN(L116/1.1*0.1,0)</f>
        <v>1560</v>
      </c>
      <c r="V116" s="417"/>
      <c r="W116" s="417"/>
      <c r="X116" s="417"/>
      <c r="Y116" s="59"/>
      <c r="Z116" s="59"/>
      <c r="AA116" s="74"/>
      <c r="AB116" s="79"/>
      <c r="AC116" s="79"/>
      <c r="AD116" s="79"/>
      <c r="AE116" s="102"/>
      <c r="AF116" s="69"/>
      <c r="AG116" s="69"/>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row>
    <row r="117" spans="1:69" s="37" customFormat="1" ht="12.6" customHeight="1" outlineLevel="1" x14ac:dyDescent="0.15">
      <c r="A117" s="88" t="s">
        <v>232</v>
      </c>
      <c r="B117" s="79"/>
      <c r="C117" s="79"/>
      <c r="D117" s="79"/>
      <c r="E117" s="79"/>
      <c r="F117" s="79"/>
      <c r="G117" s="79"/>
      <c r="H117" s="79"/>
      <c r="I117" s="79"/>
      <c r="J117" s="79"/>
      <c r="K117" s="79"/>
      <c r="L117" s="416">
        <f>L116*P117*S117</f>
        <v>0</v>
      </c>
      <c r="M117" s="417"/>
      <c r="N117" s="417"/>
      <c r="O117" s="418"/>
      <c r="P117" s="88">
        <f>'ポイント表(Ver.4.1)'!C10</f>
        <v>0</v>
      </c>
      <c r="Q117" s="78" t="s">
        <v>92</v>
      </c>
      <c r="R117" s="106" t="s">
        <v>96</v>
      </c>
      <c r="S117" s="79">
        <f>'ポイント表(Ver.4.1)'!C35</f>
        <v>0</v>
      </c>
      <c r="T117" s="78" t="s">
        <v>238</v>
      </c>
      <c r="U117" s="423" t="s">
        <v>210</v>
      </c>
      <c r="V117" s="423"/>
      <c r="W117" s="423"/>
      <c r="X117" s="423"/>
      <c r="Y117" s="423"/>
      <c r="Z117" s="417">
        <f>ROUNDDOWN(L117/1.1*0.1,0)</f>
        <v>0</v>
      </c>
      <c r="AA117" s="417"/>
      <c r="AB117" s="417"/>
      <c r="AC117" s="417"/>
      <c r="AD117" s="79"/>
      <c r="AE117" s="102"/>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row>
    <row r="118" spans="1:69" s="37" customFormat="1" ht="12.6" customHeight="1" outlineLevel="1" x14ac:dyDescent="0.15">
      <c r="A118" s="69"/>
      <c r="B118" s="69"/>
      <c r="C118" s="69"/>
      <c r="D118" s="69"/>
      <c r="E118" s="69"/>
      <c r="F118" s="69"/>
      <c r="G118" s="69"/>
      <c r="H118" s="69"/>
      <c r="I118" s="69"/>
      <c r="J118" s="69"/>
      <c r="K118" s="69"/>
      <c r="L118" s="93"/>
      <c r="M118" s="93"/>
      <c r="N118" s="93"/>
      <c r="O118" s="105"/>
      <c r="P118" s="98"/>
      <c r="Q118" s="98"/>
      <c r="R118" s="98"/>
      <c r="S118" s="98"/>
      <c r="T118" s="69"/>
      <c r="U118" s="69"/>
      <c r="Z118" s="69"/>
      <c r="AA118" s="86"/>
      <c r="AB118" s="105"/>
      <c r="AC118" s="105"/>
      <c r="AD118" s="105"/>
      <c r="AE118" s="105"/>
      <c r="AF118" s="69"/>
      <c r="AG118" s="69"/>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row>
    <row r="119" spans="1:69" s="37" customFormat="1" ht="12.6" customHeight="1" x14ac:dyDescent="0.15">
      <c r="A119" s="123" t="s">
        <v>215</v>
      </c>
      <c r="B119" s="69"/>
      <c r="C119" s="69"/>
      <c r="D119" s="69"/>
      <c r="E119" s="69"/>
      <c r="F119" s="69"/>
      <c r="G119" s="69"/>
      <c r="H119" s="69"/>
      <c r="I119" s="69"/>
      <c r="J119" s="69"/>
      <c r="K119" s="69"/>
      <c r="L119" s="93"/>
      <c r="M119" s="93"/>
      <c r="N119" s="93"/>
      <c r="O119" s="105"/>
      <c r="P119" s="98"/>
      <c r="Q119" s="98"/>
      <c r="R119" s="98"/>
      <c r="S119" s="98"/>
      <c r="T119" s="69"/>
      <c r="U119" s="69"/>
      <c r="V119" s="107"/>
      <c r="W119" s="86"/>
      <c r="X119" s="69"/>
      <c r="Y119" s="69"/>
      <c r="Z119" s="69"/>
      <c r="AA119" s="86"/>
      <c r="AB119" s="105"/>
      <c r="AC119" s="105"/>
      <c r="AD119" s="105"/>
      <c r="AE119" s="105"/>
      <c r="AF119" s="69"/>
      <c r="AG119" s="69"/>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row>
    <row r="120" spans="1:69" s="37" customFormat="1" ht="12.6" customHeight="1" x14ac:dyDescent="0.15">
      <c r="A120" s="420" t="s">
        <v>98</v>
      </c>
      <c r="B120" s="421"/>
      <c r="C120" s="421"/>
      <c r="D120" s="421"/>
      <c r="E120" s="421"/>
      <c r="F120" s="421"/>
      <c r="G120" s="421"/>
      <c r="H120" s="421"/>
      <c r="I120" s="421"/>
      <c r="J120" s="421"/>
      <c r="K120" s="421"/>
      <c r="L120" s="420" t="s">
        <v>209</v>
      </c>
      <c r="M120" s="421"/>
      <c r="N120" s="421"/>
      <c r="O120" s="422"/>
      <c r="P120" s="420" t="s">
        <v>208</v>
      </c>
      <c r="Q120" s="421"/>
      <c r="R120" s="421"/>
      <c r="S120" s="421"/>
      <c r="T120" s="421"/>
      <c r="U120" s="421"/>
      <c r="V120" s="421"/>
      <c r="W120" s="421"/>
      <c r="X120" s="421"/>
      <c r="Y120" s="421"/>
      <c r="Z120" s="421"/>
      <c r="AA120" s="421"/>
      <c r="AB120" s="421"/>
      <c r="AC120" s="421"/>
      <c r="AD120" s="421"/>
      <c r="AE120" s="422"/>
      <c r="AF120" s="69"/>
      <c r="AG120" s="69"/>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5"/>
    </row>
    <row r="121" spans="1:69" s="37" customFormat="1" ht="12.6" customHeight="1" x14ac:dyDescent="0.15">
      <c r="A121" s="419" t="s">
        <v>121</v>
      </c>
      <c r="B121" s="99" t="s">
        <v>130</v>
      </c>
      <c r="C121" s="411" t="s">
        <v>186</v>
      </c>
      <c r="D121" s="411"/>
      <c r="E121" s="411"/>
      <c r="F121" s="411"/>
      <c r="G121" s="411"/>
      <c r="H121" s="411"/>
      <c r="I121" s="411"/>
      <c r="J121" s="411"/>
      <c r="K121" s="412"/>
      <c r="L121" s="428">
        <f>ROUNDDOWN(P121*T121*W121*110/100,0)</f>
        <v>16500</v>
      </c>
      <c r="M121" s="429"/>
      <c r="N121" s="429"/>
      <c r="O121" s="430"/>
      <c r="P121" s="405">
        <v>15000</v>
      </c>
      <c r="Q121" s="406"/>
      <c r="R121" s="406"/>
      <c r="S121" s="124" t="s">
        <v>96</v>
      </c>
      <c r="T121" s="85">
        <v>1</v>
      </c>
      <c r="U121" s="84" t="s">
        <v>92</v>
      </c>
      <c r="V121" s="124" t="s">
        <v>96</v>
      </c>
      <c r="W121" s="85">
        <v>1</v>
      </c>
      <c r="X121" s="84" t="s">
        <v>188</v>
      </c>
      <c r="Y121" s="85" t="str">
        <f>"＋消費税相当額"</f>
        <v>＋消費税相当額</v>
      </c>
      <c r="Z121" s="85"/>
      <c r="AA121" s="85"/>
      <c r="AB121" s="85"/>
      <c r="AC121" s="85"/>
      <c r="AD121" s="85"/>
      <c r="AE121" s="129"/>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row>
    <row r="122" spans="1:69" s="37" customFormat="1" ht="12.6" customHeight="1" x14ac:dyDescent="0.15">
      <c r="A122" s="419"/>
      <c r="B122" s="101" t="s">
        <v>131</v>
      </c>
      <c r="C122" s="413" t="s">
        <v>187</v>
      </c>
      <c r="D122" s="413"/>
      <c r="E122" s="413"/>
      <c r="F122" s="413"/>
      <c r="G122" s="413"/>
      <c r="H122" s="413"/>
      <c r="I122" s="413"/>
      <c r="J122" s="413"/>
      <c r="K122" s="414"/>
      <c r="L122" s="416">
        <f>ROUNDDOWN(P122*T122*W122*110/100,0)</f>
        <v>0</v>
      </c>
      <c r="M122" s="417"/>
      <c r="N122" s="417"/>
      <c r="O122" s="418"/>
      <c r="P122" s="402">
        <f>IF($AC$4="院内CRC",15000,0)</f>
        <v>0</v>
      </c>
      <c r="Q122" s="403"/>
      <c r="R122" s="403"/>
      <c r="S122" s="106" t="s">
        <v>96</v>
      </c>
      <c r="T122" s="79">
        <v>1</v>
      </c>
      <c r="U122" s="78" t="s">
        <v>92</v>
      </c>
      <c r="V122" s="106" t="s">
        <v>96</v>
      </c>
      <c r="W122" s="79">
        <v>1</v>
      </c>
      <c r="X122" s="78" t="s">
        <v>188</v>
      </c>
      <c r="Y122" s="79" t="str">
        <f t="shared" ref="Y122" si="9">"＋消費税相当額"</f>
        <v>＋消費税相当額</v>
      </c>
      <c r="Z122" s="79"/>
      <c r="AA122" s="79"/>
      <c r="AB122" s="79"/>
      <c r="AC122" s="79"/>
      <c r="AD122" s="79"/>
      <c r="AE122" s="51"/>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row>
    <row r="123" spans="1:69" s="37" customFormat="1" ht="12.6" customHeight="1" x14ac:dyDescent="0.15">
      <c r="A123" s="419"/>
      <c r="B123" s="101" t="s">
        <v>133</v>
      </c>
      <c r="C123" s="413" t="s">
        <v>101</v>
      </c>
      <c r="D123" s="413"/>
      <c r="E123" s="413"/>
      <c r="F123" s="413"/>
      <c r="G123" s="413"/>
      <c r="H123" s="413"/>
      <c r="I123" s="413"/>
      <c r="J123" s="413"/>
      <c r="K123" s="414"/>
      <c r="L123" s="416">
        <f>ROUNDDOWN(SUM(L121:O122)*$AI$1,0)</f>
        <v>3300</v>
      </c>
      <c r="M123" s="417"/>
      <c r="N123" s="417"/>
      <c r="O123" s="418"/>
      <c r="P123" s="87" t="s">
        <v>236</v>
      </c>
      <c r="Q123" s="90"/>
      <c r="R123" s="76"/>
      <c r="S123" s="76"/>
      <c r="T123" s="77"/>
      <c r="U123" s="77"/>
      <c r="V123" s="74"/>
      <c r="W123" s="78"/>
      <c r="X123" s="74"/>
      <c r="Y123" s="74"/>
      <c r="Z123" s="74"/>
      <c r="AA123" s="74"/>
      <c r="AB123" s="79"/>
      <c r="AC123" s="79"/>
      <c r="AD123" s="94"/>
      <c r="AE123" s="75"/>
      <c r="AF123" s="69"/>
      <c r="AG123" s="69"/>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row>
    <row r="124" spans="1:69" s="37" customFormat="1" ht="12.6" customHeight="1" x14ac:dyDescent="0.15">
      <c r="A124" s="419"/>
      <c r="B124" s="79" t="s">
        <v>119</v>
      </c>
      <c r="C124" s="79"/>
      <c r="D124" s="79"/>
      <c r="E124" s="79"/>
      <c r="F124" s="79"/>
      <c r="G124" s="79"/>
      <c r="H124" s="79"/>
      <c r="I124" s="79"/>
      <c r="J124" s="79"/>
      <c r="K124" s="79"/>
      <c r="L124" s="416">
        <f>SUM(L121:O123)</f>
        <v>19800</v>
      </c>
      <c r="M124" s="417"/>
      <c r="N124" s="417"/>
      <c r="O124" s="418"/>
      <c r="P124" s="87" t="s">
        <v>132</v>
      </c>
      <c r="Q124" s="90"/>
      <c r="R124" s="76"/>
      <c r="S124" s="76"/>
      <c r="T124" s="77"/>
      <c r="U124" s="77"/>
      <c r="V124" s="74"/>
      <c r="W124" s="74"/>
      <c r="X124" s="74"/>
      <c r="Y124" s="74"/>
      <c r="Z124" s="74"/>
      <c r="AA124" s="74"/>
      <c r="AB124" s="79"/>
      <c r="AC124" s="79"/>
      <c r="AD124" s="79"/>
      <c r="AE124" s="75"/>
      <c r="AF124" s="69"/>
      <c r="AG124" s="69"/>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row>
    <row r="125" spans="1:69" s="37" customFormat="1" ht="12.6" customHeight="1" x14ac:dyDescent="0.15">
      <c r="A125" s="88" t="s">
        <v>120</v>
      </c>
      <c r="B125" s="79"/>
      <c r="C125" s="79"/>
      <c r="D125" s="79"/>
      <c r="E125" s="79"/>
      <c r="F125" s="79"/>
      <c r="G125" s="79"/>
      <c r="H125" s="79"/>
      <c r="I125" s="79"/>
      <c r="J125" s="79"/>
      <c r="K125" s="79"/>
      <c r="L125" s="416">
        <f>ROUNDDOWN(L124*$AI$2,0)</f>
        <v>5940</v>
      </c>
      <c r="M125" s="417"/>
      <c r="N125" s="417"/>
      <c r="O125" s="418"/>
      <c r="P125" s="87" t="s">
        <v>233</v>
      </c>
      <c r="Q125" s="90"/>
      <c r="R125" s="90"/>
      <c r="S125" s="76"/>
      <c r="T125" s="77"/>
      <c r="U125" s="77"/>
      <c r="V125" s="74"/>
      <c r="W125" s="74"/>
      <c r="X125" s="74"/>
      <c r="Y125" s="74"/>
      <c r="Z125" s="74"/>
      <c r="AA125" s="74"/>
      <c r="AB125" s="79"/>
      <c r="AC125" s="79"/>
      <c r="AD125" s="79"/>
      <c r="AE125" s="75"/>
      <c r="AF125" s="69"/>
      <c r="AG125" s="69"/>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row>
    <row r="126" spans="1:69" s="37" customFormat="1" ht="12.6" customHeight="1" x14ac:dyDescent="0.15">
      <c r="A126" s="88" t="s">
        <v>232</v>
      </c>
      <c r="B126" s="79"/>
      <c r="C126" s="79"/>
      <c r="D126" s="79"/>
      <c r="E126" s="79"/>
      <c r="F126" s="79"/>
      <c r="G126" s="79"/>
      <c r="H126" s="79"/>
      <c r="I126" s="79"/>
      <c r="J126" s="79"/>
      <c r="K126" s="79"/>
      <c r="L126" s="416">
        <f>SUM(L124:O125)</f>
        <v>25740</v>
      </c>
      <c r="M126" s="417"/>
      <c r="N126" s="417"/>
      <c r="O126" s="418"/>
      <c r="P126" s="88" t="s">
        <v>210</v>
      </c>
      <c r="Q126" s="79"/>
      <c r="R126" s="90"/>
      <c r="S126" s="76"/>
      <c r="T126" s="77"/>
      <c r="U126" s="417">
        <f>ROUNDDOWN(L126/1.1*0.1,0)</f>
        <v>2340</v>
      </c>
      <c r="V126" s="417"/>
      <c r="W126" s="417"/>
      <c r="X126" s="417"/>
      <c r="Y126" s="59"/>
      <c r="Z126" s="59"/>
      <c r="AA126" s="74"/>
      <c r="AB126" s="79"/>
      <c r="AC126" s="79"/>
      <c r="AD126" s="79"/>
      <c r="AE126" s="75"/>
      <c r="AF126" s="69"/>
      <c r="AG126" s="69"/>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row>
    <row r="127" spans="1:69" s="37" customFormat="1" ht="12.6" customHeight="1" x14ac:dyDescent="0.15">
      <c r="A127" s="69"/>
      <c r="B127" s="69"/>
      <c r="C127" s="69"/>
      <c r="D127" s="69"/>
      <c r="E127" s="69"/>
      <c r="F127" s="69"/>
      <c r="G127" s="69"/>
      <c r="H127" s="69"/>
      <c r="I127" s="69"/>
      <c r="J127" s="69"/>
      <c r="K127" s="69"/>
      <c r="L127" s="93"/>
      <c r="M127" s="93"/>
      <c r="N127" s="93"/>
      <c r="O127" s="105"/>
      <c r="P127" s="98"/>
      <c r="Q127" s="98"/>
      <c r="R127" s="98"/>
      <c r="S127" s="98"/>
      <c r="T127" s="69"/>
      <c r="Y127" s="69"/>
      <c r="Z127" s="69"/>
      <c r="AA127" s="86"/>
      <c r="AB127" s="105"/>
      <c r="AC127" s="105"/>
      <c r="AD127" s="105"/>
      <c r="AE127" s="105"/>
      <c r="AF127" s="69"/>
      <c r="AG127" s="69"/>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5"/>
    </row>
    <row r="128" spans="1:69" s="37" customFormat="1" ht="12.6" customHeight="1" x14ac:dyDescent="0.15">
      <c r="A128" s="123" t="s">
        <v>217</v>
      </c>
      <c r="B128" s="69"/>
      <c r="C128" s="69"/>
      <c r="D128" s="69"/>
      <c r="E128" s="69"/>
      <c r="F128" s="69"/>
      <c r="G128" s="69"/>
      <c r="H128" s="69"/>
      <c r="I128" s="69"/>
      <c r="J128" s="69"/>
      <c r="K128" s="69"/>
      <c r="L128" s="93"/>
      <c r="M128" s="93"/>
      <c r="N128" s="93"/>
      <c r="O128" s="105"/>
      <c r="P128" s="98"/>
      <c r="Q128" s="98"/>
      <c r="R128" s="98"/>
      <c r="S128" s="98"/>
      <c r="T128" s="69"/>
      <c r="U128" s="69"/>
      <c r="V128" s="69"/>
      <c r="W128" s="86"/>
      <c r="X128" s="69"/>
      <c r="Y128" s="69"/>
      <c r="Z128" s="69"/>
      <c r="AA128" s="86"/>
      <c r="AB128" s="105"/>
      <c r="AC128" s="105"/>
      <c r="AD128" s="105"/>
      <c r="AE128" s="105"/>
      <c r="AF128" s="69"/>
      <c r="AG128" s="69"/>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5"/>
    </row>
    <row r="129" spans="1:69" s="37" customFormat="1" ht="12.6" customHeight="1" x14ac:dyDescent="0.15">
      <c r="A129" s="420" t="s">
        <v>98</v>
      </c>
      <c r="B129" s="421"/>
      <c r="C129" s="421"/>
      <c r="D129" s="421"/>
      <c r="E129" s="421"/>
      <c r="F129" s="421"/>
      <c r="G129" s="421"/>
      <c r="H129" s="421"/>
      <c r="I129" s="421"/>
      <c r="J129" s="421"/>
      <c r="K129" s="421"/>
      <c r="L129" s="420" t="s">
        <v>209</v>
      </c>
      <c r="M129" s="421"/>
      <c r="N129" s="421"/>
      <c r="O129" s="422"/>
      <c r="P129" s="420" t="s">
        <v>208</v>
      </c>
      <c r="Q129" s="421"/>
      <c r="R129" s="421"/>
      <c r="S129" s="421"/>
      <c r="T129" s="421"/>
      <c r="U129" s="421"/>
      <c r="V129" s="421"/>
      <c r="W129" s="421"/>
      <c r="X129" s="421"/>
      <c r="Y129" s="421"/>
      <c r="Z129" s="421"/>
      <c r="AA129" s="421"/>
      <c r="AB129" s="421"/>
      <c r="AC129" s="421"/>
      <c r="AD129" s="421"/>
      <c r="AE129" s="422"/>
      <c r="AF129" s="69"/>
      <c r="AG129" s="69"/>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row>
    <row r="130" spans="1:69" s="37" customFormat="1" ht="12.6" customHeight="1" x14ac:dyDescent="0.15">
      <c r="A130" s="419" t="s">
        <v>121</v>
      </c>
      <c r="B130" s="101" t="s">
        <v>130</v>
      </c>
      <c r="C130" s="413" t="s">
        <v>153</v>
      </c>
      <c r="D130" s="413"/>
      <c r="E130" s="413"/>
      <c r="F130" s="413"/>
      <c r="G130" s="413"/>
      <c r="H130" s="413"/>
      <c r="I130" s="413"/>
      <c r="J130" s="413"/>
      <c r="K130" s="414"/>
      <c r="L130" s="416">
        <f>ROUNDDOWN(P130*T130*W130*110/100,0)</f>
        <v>7700</v>
      </c>
      <c r="M130" s="417"/>
      <c r="N130" s="417"/>
      <c r="O130" s="418"/>
      <c r="P130" s="402">
        <v>7000</v>
      </c>
      <c r="Q130" s="403"/>
      <c r="R130" s="403"/>
      <c r="S130" s="106" t="s">
        <v>96</v>
      </c>
      <c r="T130" s="79">
        <v>1</v>
      </c>
      <c r="U130" s="78" t="s">
        <v>92</v>
      </c>
      <c r="V130" s="106" t="s">
        <v>96</v>
      </c>
      <c r="W130" s="79">
        <f>$W$112</f>
        <v>1</v>
      </c>
      <c r="X130" s="78" t="s">
        <v>90</v>
      </c>
      <c r="Y130" s="79" t="str">
        <f>"＋消費税相当額"</f>
        <v>＋消費税相当額</v>
      </c>
      <c r="Z130" s="79"/>
      <c r="AA130" s="79"/>
      <c r="AB130" s="79"/>
      <c r="AC130" s="79"/>
      <c r="AD130" s="79"/>
      <c r="AE130" s="51"/>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row>
    <row r="131" spans="1:69" s="37" customFormat="1" ht="12.6" customHeight="1" x14ac:dyDescent="0.15">
      <c r="A131" s="419"/>
      <c r="B131" s="101" t="s">
        <v>131</v>
      </c>
      <c r="C131" s="413" t="s">
        <v>101</v>
      </c>
      <c r="D131" s="413"/>
      <c r="E131" s="413"/>
      <c r="F131" s="413"/>
      <c r="G131" s="413"/>
      <c r="H131" s="413"/>
      <c r="I131" s="413"/>
      <c r="J131" s="413"/>
      <c r="K131" s="414"/>
      <c r="L131" s="416">
        <f>ROUNDDOWN(L130*$AI$1,0)</f>
        <v>1540</v>
      </c>
      <c r="M131" s="417"/>
      <c r="N131" s="417"/>
      <c r="O131" s="418"/>
      <c r="P131" s="87" t="s">
        <v>250</v>
      </c>
      <c r="Q131" s="90"/>
      <c r="R131" s="76"/>
      <c r="S131" s="76"/>
      <c r="T131" s="77"/>
      <c r="U131" s="77"/>
      <c r="V131" s="74"/>
      <c r="W131" s="78"/>
      <c r="X131" s="74"/>
      <c r="Y131" s="74"/>
      <c r="Z131" s="74"/>
      <c r="AA131" s="74"/>
      <c r="AB131" s="79"/>
      <c r="AC131" s="79"/>
      <c r="AD131" s="79"/>
      <c r="AE131" s="102"/>
      <c r="AF131" s="69"/>
      <c r="AG131" s="69"/>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row>
    <row r="132" spans="1:69" ht="12.6" customHeight="1" x14ac:dyDescent="0.15">
      <c r="A132" s="419"/>
      <c r="B132" s="79" t="s">
        <v>119</v>
      </c>
      <c r="C132" s="79"/>
      <c r="D132" s="79"/>
      <c r="E132" s="79"/>
      <c r="F132" s="79"/>
      <c r="G132" s="79"/>
      <c r="H132" s="79"/>
      <c r="I132" s="79"/>
      <c r="J132" s="79"/>
      <c r="K132" s="79"/>
      <c r="L132" s="416">
        <f>SUM(L130:O131)</f>
        <v>9240</v>
      </c>
      <c r="M132" s="417"/>
      <c r="N132" s="417"/>
      <c r="O132" s="418"/>
      <c r="P132" s="87" t="s">
        <v>156</v>
      </c>
      <c r="Q132" s="90"/>
      <c r="R132" s="76"/>
      <c r="S132" s="76"/>
      <c r="T132" s="77"/>
      <c r="U132" s="77"/>
      <c r="V132" s="74"/>
      <c r="W132" s="74"/>
      <c r="X132" s="74"/>
      <c r="Y132" s="74"/>
      <c r="Z132" s="74"/>
      <c r="AA132" s="74"/>
      <c r="AB132" s="79"/>
      <c r="AC132" s="79"/>
      <c r="AD132" s="79"/>
      <c r="AE132" s="102"/>
      <c r="AF132" s="69"/>
      <c r="AG132" s="69"/>
      <c r="AH132" s="35"/>
      <c r="AI132" s="35"/>
      <c r="AJ132" s="35"/>
    </row>
    <row r="133" spans="1:69" s="37" customFormat="1" ht="12.6" customHeight="1" x14ac:dyDescent="0.15">
      <c r="A133" s="88" t="s">
        <v>120</v>
      </c>
      <c r="B133" s="79"/>
      <c r="C133" s="79"/>
      <c r="D133" s="79"/>
      <c r="E133" s="79"/>
      <c r="F133" s="79"/>
      <c r="G133" s="79"/>
      <c r="H133" s="79"/>
      <c r="I133" s="79"/>
      <c r="J133" s="79"/>
      <c r="K133" s="79"/>
      <c r="L133" s="416">
        <f>ROUNDDOWN(L132*$AI$2,0)</f>
        <v>2772</v>
      </c>
      <c r="M133" s="417"/>
      <c r="N133" s="417"/>
      <c r="O133" s="418"/>
      <c r="P133" s="87" t="s">
        <v>233</v>
      </c>
      <c r="Q133" s="90"/>
      <c r="R133" s="90"/>
      <c r="S133" s="76"/>
      <c r="T133" s="77"/>
      <c r="U133" s="77"/>
      <c r="V133" s="74"/>
      <c r="W133" s="74"/>
      <c r="X133" s="74"/>
      <c r="Y133" s="74"/>
      <c r="Z133" s="74"/>
      <c r="AA133" s="74"/>
      <c r="AB133" s="79"/>
      <c r="AC133" s="79"/>
      <c r="AD133" s="79"/>
      <c r="AE133" s="102"/>
      <c r="AF133" s="69"/>
      <c r="AG133" s="69"/>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row>
    <row r="134" spans="1:69" s="37" customFormat="1" ht="12.6" customHeight="1" x14ac:dyDescent="0.15">
      <c r="A134" s="88" t="s">
        <v>122</v>
      </c>
      <c r="B134" s="79"/>
      <c r="C134" s="79"/>
      <c r="D134" s="79"/>
      <c r="E134" s="79"/>
      <c r="F134" s="79"/>
      <c r="G134" s="79"/>
      <c r="H134" s="79"/>
      <c r="I134" s="79"/>
      <c r="J134" s="79"/>
      <c r="K134" s="79"/>
      <c r="L134" s="416">
        <f>SUM(L132:O133)</f>
        <v>12012</v>
      </c>
      <c r="M134" s="417"/>
      <c r="N134" s="417"/>
      <c r="O134" s="418"/>
      <c r="P134" s="88" t="s">
        <v>210</v>
      </c>
      <c r="Q134" s="79"/>
      <c r="R134" s="90"/>
      <c r="S134" s="76"/>
      <c r="T134" s="77"/>
      <c r="U134" s="417">
        <f>ROUNDDOWN(L134/1.1*0.1,0)</f>
        <v>1092</v>
      </c>
      <c r="V134" s="417"/>
      <c r="W134" s="417"/>
      <c r="X134" s="417"/>
      <c r="Y134" s="59"/>
      <c r="Z134" s="59"/>
      <c r="AA134" s="74"/>
      <c r="AB134" s="79"/>
      <c r="AC134" s="79"/>
      <c r="AD134" s="79"/>
      <c r="AE134" s="102"/>
      <c r="AF134" s="69"/>
      <c r="AG134" s="69"/>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row>
    <row r="135" spans="1:69" s="37" customFormat="1" ht="12.6" customHeight="1" x14ac:dyDescent="0.15">
      <c r="A135" s="88" t="s">
        <v>232</v>
      </c>
      <c r="B135" s="79"/>
      <c r="C135" s="79"/>
      <c r="D135" s="79"/>
      <c r="E135" s="79"/>
      <c r="F135" s="79"/>
      <c r="G135" s="79"/>
      <c r="H135" s="79"/>
      <c r="I135" s="79"/>
      <c r="J135" s="79"/>
      <c r="K135" s="79"/>
      <c r="L135" s="416">
        <f>L134*P135*S135</f>
        <v>0</v>
      </c>
      <c r="M135" s="417"/>
      <c r="N135" s="417"/>
      <c r="O135" s="418"/>
      <c r="P135" s="88">
        <f>'ポイント表(Ver.4.1)'!C10</f>
        <v>0</v>
      </c>
      <c r="Q135" s="78" t="s">
        <v>92</v>
      </c>
      <c r="R135" s="106" t="s">
        <v>96</v>
      </c>
      <c r="S135" s="79">
        <f>'ポイント表(Ver.4.1)'!C36</f>
        <v>0</v>
      </c>
      <c r="T135" s="78" t="s">
        <v>238</v>
      </c>
      <c r="U135" s="423" t="s">
        <v>210</v>
      </c>
      <c r="V135" s="423"/>
      <c r="W135" s="423"/>
      <c r="X135" s="423"/>
      <c r="Y135" s="423"/>
      <c r="Z135" s="417">
        <f>ROUNDDOWN(L135/1.1*0.1,0)</f>
        <v>0</v>
      </c>
      <c r="AA135" s="417"/>
      <c r="AB135" s="417"/>
      <c r="AC135" s="417"/>
      <c r="AD135" s="79"/>
      <c r="AE135" s="102"/>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row>
    <row r="136" spans="1:69" s="37" customFormat="1" ht="12.6" customHeight="1" x14ac:dyDescent="0.15">
      <c r="A136" s="69"/>
      <c r="B136" s="69"/>
      <c r="C136" s="69"/>
      <c r="D136" s="69"/>
      <c r="E136" s="69"/>
      <c r="F136" s="69"/>
      <c r="G136" s="69"/>
      <c r="H136" s="69"/>
      <c r="I136" s="69"/>
      <c r="J136" s="69"/>
      <c r="K136" s="69"/>
      <c r="L136" s="93"/>
      <c r="M136" s="93"/>
      <c r="N136" s="93"/>
      <c r="O136" s="97"/>
      <c r="P136" s="97"/>
      <c r="Q136" s="97"/>
      <c r="R136" s="97"/>
      <c r="S136" s="69"/>
      <c r="T136" s="69"/>
      <c r="U136" s="69"/>
      <c r="Z136" s="70"/>
      <c r="AA136" s="93"/>
      <c r="AB136" s="105"/>
      <c r="AC136" s="105"/>
      <c r="AD136" s="105"/>
      <c r="AE136" s="105"/>
      <c r="AF136" s="69"/>
      <c r="AG136" s="69"/>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c r="BM136" s="35"/>
      <c r="BN136" s="35"/>
      <c r="BO136" s="35"/>
      <c r="BP136" s="35"/>
      <c r="BQ136" s="35"/>
    </row>
    <row r="137" spans="1:69" s="37" customFormat="1" ht="12.6" customHeight="1" x14ac:dyDescent="0.15">
      <c r="A137" s="123" t="s">
        <v>218</v>
      </c>
      <c r="B137" s="69"/>
      <c r="C137" s="69"/>
      <c r="D137" s="69"/>
      <c r="E137" s="69"/>
      <c r="F137" s="69"/>
      <c r="G137" s="69"/>
      <c r="H137" s="69"/>
      <c r="I137" s="69"/>
      <c r="J137" s="69"/>
      <c r="K137" s="69"/>
      <c r="L137" s="98"/>
      <c r="M137" s="98"/>
      <c r="N137" s="98"/>
      <c r="O137" s="105"/>
      <c r="P137" s="98"/>
      <c r="Q137" s="98"/>
      <c r="R137" s="98"/>
      <c r="S137" s="98"/>
      <c r="T137" s="69"/>
      <c r="U137" s="69"/>
      <c r="V137" s="98"/>
      <c r="W137" s="98"/>
      <c r="X137" s="69"/>
      <c r="Y137" s="69"/>
      <c r="Z137" s="98"/>
      <c r="AA137" s="98"/>
      <c r="AB137" s="105"/>
      <c r="AC137" s="105"/>
      <c r="AD137" s="105"/>
      <c r="AE137" s="105"/>
      <c r="AF137" s="69"/>
      <c r="AG137" s="69"/>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c r="BQ137" s="35"/>
    </row>
    <row r="138" spans="1:69" s="37" customFormat="1" ht="12.6" customHeight="1" x14ac:dyDescent="0.15">
      <c r="A138" s="420" t="s">
        <v>98</v>
      </c>
      <c r="B138" s="421"/>
      <c r="C138" s="421"/>
      <c r="D138" s="421"/>
      <c r="E138" s="421"/>
      <c r="F138" s="421"/>
      <c r="G138" s="421"/>
      <c r="H138" s="421"/>
      <c r="I138" s="421"/>
      <c r="J138" s="421"/>
      <c r="K138" s="421"/>
      <c r="L138" s="420" t="s">
        <v>209</v>
      </c>
      <c r="M138" s="421"/>
      <c r="N138" s="421"/>
      <c r="O138" s="422"/>
      <c r="P138" s="420" t="s">
        <v>208</v>
      </c>
      <c r="Q138" s="421"/>
      <c r="R138" s="421"/>
      <c r="S138" s="421"/>
      <c r="T138" s="421"/>
      <c r="U138" s="421"/>
      <c r="V138" s="421"/>
      <c r="W138" s="421"/>
      <c r="X138" s="421"/>
      <c r="Y138" s="421"/>
      <c r="Z138" s="421"/>
      <c r="AA138" s="421"/>
      <c r="AB138" s="421"/>
      <c r="AC138" s="421"/>
      <c r="AD138" s="421"/>
      <c r="AE138" s="422"/>
      <c r="AF138" s="69"/>
      <c r="AG138" s="69"/>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c r="BQ138" s="35"/>
    </row>
    <row r="139" spans="1:69" s="37" customFormat="1" ht="12.6" customHeight="1" x14ac:dyDescent="0.15">
      <c r="A139" s="419" t="s">
        <v>121</v>
      </c>
      <c r="B139" s="99" t="s">
        <v>130</v>
      </c>
      <c r="C139" s="411" t="s">
        <v>190</v>
      </c>
      <c r="D139" s="411"/>
      <c r="E139" s="411"/>
      <c r="F139" s="411"/>
      <c r="G139" s="411"/>
      <c r="H139" s="411"/>
      <c r="I139" s="411"/>
      <c r="J139" s="411"/>
      <c r="K139" s="412"/>
      <c r="L139" s="428">
        <f>ROUNDDOWN(P139*T139*110/100,0)</f>
        <v>16500</v>
      </c>
      <c r="M139" s="429"/>
      <c r="N139" s="429"/>
      <c r="O139" s="430"/>
      <c r="P139" s="405">
        <v>15000</v>
      </c>
      <c r="Q139" s="406"/>
      <c r="R139" s="406"/>
      <c r="S139" s="124" t="s">
        <v>96</v>
      </c>
      <c r="T139" s="85">
        <f>$W$112</f>
        <v>1</v>
      </c>
      <c r="U139" s="84" t="s">
        <v>90</v>
      </c>
      <c r="V139" s="85" t="str">
        <f t="shared" ref="V139:V140" si="10">"＋消費税相当額"</f>
        <v>＋消費税相当額</v>
      </c>
      <c r="W139" s="85"/>
      <c r="X139" s="85"/>
      <c r="Y139" s="85"/>
      <c r="Z139" s="125"/>
      <c r="AA139" s="125"/>
      <c r="AB139" s="125"/>
      <c r="AC139" s="125"/>
      <c r="AD139" s="85"/>
      <c r="AE139" s="100"/>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row>
    <row r="140" spans="1:69" s="37" customFormat="1" ht="12.6" customHeight="1" x14ac:dyDescent="0.15">
      <c r="A140" s="419"/>
      <c r="B140" s="101" t="s">
        <v>131</v>
      </c>
      <c r="C140" s="413" t="s">
        <v>191</v>
      </c>
      <c r="D140" s="413"/>
      <c r="E140" s="413"/>
      <c r="F140" s="413"/>
      <c r="G140" s="413"/>
      <c r="H140" s="413"/>
      <c r="I140" s="413"/>
      <c r="J140" s="413"/>
      <c r="K140" s="414"/>
      <c r="L140" s="416">
        <f>ROUNDDOWN(P140*T140*110/100,0)</f>
        <v>8250</v>
      </c>
      <c r="M140" s="417"/>
      <c r="N140" s="417"/>
      <c r="O140" s="418"/>
      <c r="P140" s="402">
        <f>IF($AC$4="院内CRC",15000,7500)</f>
        <v>7500</v>
      </c>
      <c r="Q140" s="403"/>
      <c r="R140" s="403"/>
      <c r="S140" s="106" t="s">
        <v>96</v>
      </c>
      <c r="T140" s="79">
        <f>$W$112</f>
        <v>1</v>
      </c>
      <c r="U140" s="78" t="s">
        <v>90</v>
      </c>
      <c r="V140" s="79" t="str">
        <f t="shared" si="10"/>
        <v>＋消費税相当額</v>
      </c>
      <c r="W140" s="79"/>
      <c r="X140" s="79"/>
      <c r="Y140" s="79"/>
      <c r="Z140" s="108"/>
      <c r="AA140" s="108"/>
      <c r="AB140" s="108"/>
      <c r="AC140" s="108"/>
      <c r="AD140" s="79"/>
      <c r="AE140" s="102"/>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row>
    <row r="141" spans="1:69" s="37" customFormat="1" ht="12.6" customHeight="1" x14ac:dyDescent="0.15">
      <c r="A141" s="419"/>
      <c r="B141" s="101" t="s">
        <v>133</v>
      </c>
      <c r="C141" s="413" t="s">
        <v>101</v>
      </c>
      <c r="D141" s="413"/>
      <c r="E141" s="413"/>
      <c r="F141" s="413"/>
      <c r="G141" s="413"/>
      <c r="H141" s="413"/>
      <c r="I141" s="413"/>
      <c r="J141" s="413"/>
      <c r="K141" s="414"/>
      <c r="L141" s="416">
        <f>ROUNDDOWN(SUM(L139:O140)*$AI$1,0)</f>
        <v>4950</v>
      </c>
      <c r="M141" s="417"/>
      <c r="N141" s="417"/>
      <c r="O141" s="418"/>
      <c r="P141" s="87" t="s">
        <v>236</v>
      </c>
      <c r="Q141" s="90"/>
      <c r="R141" s="76"/>
      <c r="S141" s="76"/>
      <c r="T141" s="77"/>
      <c r="U141" s="77"/>
      <c r="V141" s="74"/>
      <c r="W141" s="78"/>
      <c r="X141" s="74"/>
      <c r="Y141" s="74"/>
      <c r="Z141" s="74"/>
      <c r="AA141" s="74"/>
      <c r="AB141" s="79"/>
      <c r="AC141" s="79"/>
      <c r="AD141" s="94"/>
      <c r="AE141" s="75"/>
      <c r="AF141" s="69"/>
      <c r="AG141" s="69"/>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row>
    <row r="142" spans="1:69" s="37" customFormat="1" ht="12.6" customHeight="1" x14ac:dyDescent="0.15">
      <c r="A142" s="419"/>
      <c r="B142" s="79" t="s">
        <v>119</v>
      </c>
      <c r="C142" s="79"/>
      <c r="D142" s="79"/>
      <c r="E142" s="79"/>
      <c r="F142" s="79"/>
      <c r="G142" s="79"/>
      <c r="H142" s="79"/>
      <c r="I142" s="79"/>
      <c r="J142" s="79"/>
      <c r="K142" s="79"/>
      <c r="L142" s="416">
        <f>SUM(L139:O141)</f>
        <v>29700</v>
      </c>
      <c r="M142" s="417"/>
      <c r="N142" s="417"/>
      <c r="O142" s="418"/>
      <c r="P142" s="87" t="s">
        <v>132</v>
      </c>
      <c r="Q142" s="90"/>
      <c r="R142" s="76"/>
      <c r="S142" s="76"/>
      <c r="T142" s="77"/>
      <c r="U142" s="77"/>
      <c r="V142" s="74"/>
      <c r="W142" s="74"/>
      <c r="X142" s="74"/>
      <c r="Y142" s="74"/>
      <c r="Z142" s="74"/>
      <c r="AA142" s="74"/>
      <c r="AB142" s="79"/>
      <c r="AC142" s="79"/>
      <c r="AD142" s="79"/>
      <c r="AE142" s="75"/>
      <c r="AF142" s="69"/>
      <c r="AG142" s="69"/>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row>
    <row r="143" spans="1:69" s="37" customFormat="1" ht="12.6" customHeight="1" x14ac:dyDescent="0.15">
      <c r="A143" s="88" t="s">
        <v>120</v>
      </c>
      <c r="B143" s="79"/>
      <c r="C143" s="79"/>
      <c r="D143" s="79"/>
      <c r="E143" s="79"/>
      <c r="F143" s="79"/>
      <c r="G143" s="79"/>
      <c r="H143" s="79"/>
      <c r="I143" s="79"/>
      <c r="J143" s="79"/>
      <c r="K143" s="79"/>
      <c r="L143" s="416">
        <f>ROUNDDOWN(L142*$AI$2,0)</f>
        <v>8910</v>
      </c>
      <c r="M143" s="417"/>
      <c r="N143" s="417"/>
      <c r="O143" s="418"/>
      <c r="P143" s="87" t="s">
        <v>233</v>
      </c>
      <c r="Q143" s="90"/>
      <c r="R143" s="90"/>
      <c r="S143" s="76"/>
      <c r="T143" s="77"/>
      <c r="U143" s="77"/>
      <c r="V143" s="74"/>
      <c r="W143" s="74"/>
      <c r="X143" s="74"/>
      <c r="Y143" s="74"/>
      <c r="Z143" s="74"/>
      <c r="AA143" s="74"/>
      <c r="AB143" s="79"/>
      <c r="AC143" s="79"/>
      <c r="AD143" s="79"/>
      <c r="AE143" s="75"/>
      <c r="AF143" s="69"/>
      <c r="AG143" s="69"/>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row>
    <row r="144" spans="1:69" s="37" customFormat="1" ht="12.6" customHeight="1" x14ac:dyDescent="0.15">
      <c r="A144" s="88" t="s">
        <v>232</v>
      </c>
      <c r="B144" s="79"/>
      <c r="C144" s="79"/>
      <c r="D144" s="79"/>
      <c r="E144" s="79"/>
      <c r="F144" s="79"/>
      <c r="G144" s="79"/>
      <c r="H144" s="79"/>
      <c r="I144" s="79"/>
      <c r="J144" s="79"/>
      <c r="K144" s="79"/>
      <c r="L144" s="416">
        <f>SUM(L142:O143)</f>
        <v>38610</v>
      </c>
      <c r="M144" s="417"/>
      <c r="N144" s="417"/>
      <c r="O144" s="418"/>
      <c r="P144" s="88" t="s">
        <v>210</v>
      </c>
      <c r="Q144" s="79"/>
      <c r="R144" s="90"/>
      <c r="S144" s="76"/>
      <c r="T144" s="77"/>
      <c r="U144" s="417">
        <f>ROUNDDOWN(L144/1.1*0.1,0)</f>
        <v>3510</v>
      </c>
      <c r="V144" s="417"/>
      <c r="W144" s="417"/>
      <c r="X144" s="417"/>
      <c r="Y144" s="59"/>
      <c r="Z144" s="59"/>
      <c r="AA144" s="74"/>
      <c r="AB144" s="79"/>
      <c r="AC144" s="79"/>
      <c r="AD144" s="79"/>
      <c r="AE144" s="75"/>
      <c r="AF144" s="69"/>
      <c r="AG144" s="69"/>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row>
    <row r="145" spans="1:69" s="37" customFormat="1" ht="12.6" customHeight="1" x14ac:dyDescent="0.15">
      <c r="A145" s="69"/>
      <c r="B145" s="69"/>
      <c r="C145" s="69"/>
      <c r="D145" s="69"/>
      <c r="E145" s="69"/>
      <c r="F145" s="69"/>
      <c r="G145" s="69"/>
      <c r="H145" s="69"/>
      <c r="I145" s="69"/>
      <c r="J145" s="69"/>
      <c r="K145" s="69"/>
      <c r="L145" s="93"/>
      <c r="M145" s="93"/>
      <c r="N145" s="93"/>
      <c r="O145" s="105"/>
      <c r="P145" s="97"/>
      <c r="Q145" s="97"/>
      <c r="R145" s="97"/>
      <c r="S145" s="97"/>
      <c r="T145" s="69"/>
      <c r="Y145" s="69"/>
      <c r="Z145" s="70"/>
      <c r="AA145" s="86"/>
      <c r="AB145" s="105"/>
      <c r="AC145" s="105"/>
      <c r="AD145" s="105"/>
      <c r="AE145" s="105"/>
      <c r="AF145" s="69"/>
      <c r="AG145" s="69"/>
      <c r="AH145" s="35"/>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5"/>
      <c r="BJ145" s="35"/>
      <c r="BK145" s="35"/>
      <c r="BL145" s="35"/>
      <c r="BM145" s="35"/>
      <c r="BN145" s="35"/>
      <c r="BO145" s="35"/>
      <c r="BP145" s="35"/>
      <c r="BQ145" s="35"/>
    </row>
    <row r="146" spans="1:69" s="37" customFormat="1" ht="12.6" customHeight="1" outlineLevel="1" x14ac:dyDescent="0.15">
      <c r="A146" s="123" t="s">
        <v>219</v>
      </c>
      <c r="B146" s="69"/>
      <c r="C146" s="69"/>
      <c r="D146" s="69"/>
      <c r="E146" s="69"/>
      <c r="F146" s="69"/>
      <c r="G146" s="69"/>
      <c r="H146" s="69"/>
      <c r="I146" s="426"/>
      <c r="J146" s="426"/>
      <c r="K146" s="426"/>
      <c r="L146" s="93"/>
      <c r="M146" s="93"/>
      <c r="N146" s="105"/>
      <c r="O146" s="105"/>
      <c r="P146" s="105"/>
      <c r="Q146" s="105"/>
      <c r="R146" s="105"/>
      <c r="S146" s="105"/>
      <c r="T146" s="105"/>
      <c r="U146" s="105"/>
      <c r="V146" s="105"/>
      <c r="W146" s="86"/>
      <c r="X146" s="69"/>
      <c r="Y146" s="69"/>
      <c r="Z146" s="70"/>
      <c r="AA146" s="86"/>
      <c r="AB146" s="105"/>
      <c r="AC146" s="105"/>
      <c r="AD146" s="105"/>
      <c r="AE146" s="105"/>
      <c r="AF146" s="69"/>
      <c r="AG146" s="69"/>
      <c r="AH146" s="35"/>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5"/>
      <c r="BJ146" s="35"/>
      <c r="BK146" s="35"/>
      <c r="BL146" s="35"/>
      <c r="BM146" s="35"/>
      <c r="BN146" s="35"/>
      <c r="BO146" s="35"/>
      <c r="BP146" s="35"/>
      <c r="BQ146" s="35"/>
    </row>
    <row r="147" spans="1:69" s="37" customFormat="1" ht="12.6" customHeight="1" outlineLevel="1" x14ac:dyDescent="0.15">
      <c r="A147" s="69" t="s">
        <v>222</v>
      </c>
      <c r="B147" s="70"/>
      <c r="C147" s="70"/>
      <c r="D147" s="69" t="s">
        <v>253</v>
      </c>
      <c r="E147" s="69"/>
      <c r="F147" s="69"/>
      <c r="G147" s="427"/>
      <c r="H147" s="427"/>
      <c r="I147" s="427"/>
      <c r="J147" s="427"/>
      <c r="K147" s="86" t="s">
        <v>106</v>
      </c>
      <c r="L147" s="427"/>
      <c r="M147" s="427"/>
      <c r="N147" s="427"/>
      <c r="O147" s="427"/>
      <c r="P147" s="97"/>
      <c r="Q147" s="97"/>
      <c r="R147" s="97"/>
      <c r="S147" s="97"/>
      <c r="T147" s="69"/>
      <c r="U147" s="69"/>
      <c r="V147" s="69"/>
      <c r="W147" s="86"/>
      <c r="X147" s="69"/>
      <c r="Y147" s="69"/>
      <c r="Z147" s="70"/>
      <c r="AA147" s="86"/>
      <c r="AB147" s="69"/>
      <c r="AC147" s="69"/>
      <c r="AD147" s="105"/>
      <c r="AE147" s="105"/>
      <c r="AF147" s="69"/>
      <c r="AG147" s="69"/>
      <c r="AH147" s="35"/>
      <c r="AI147" s="35"/>
      <c r="AJ147" s="35"/>
      <c r="AK147" s="35"/>
      <c r="AL147" s="35"/>
      <c r="AM147" s="35"/>
      <c r="AN147" s="35"/>
      <c r="AO147" s="35"/>
      <c r="AP147" s="35"/>
      <c r="AQ147" s="35"/>
      <c r="AR147" s="35"/>
      <c r="AS147" s="35"/>
      <c r="AT147" s="35"/>
      <c r="AU147" s="35"/>
      <c r="AV147" s="35"/>
      <c r="AW147" s="35"/>
      <c r="AX147" s="35"/>
      <c r="AY147" s="35"/>
      <c r="AZ147" s="35"/>
      <c r="BA147" s="35"/>
      <c r="BB147" s="35"/>
      <c r="BC147" s="35"/>
      <c r="BD147" s="35"/>
      <c r="BE147" s="35"/>
      <c r="BF147" s="35"/>
      <c r="BG147" s="35"/>
      <c r="BH147" s="35"/>
      <c r="BI147" s="35"/>
      <c r="BJ147" s="35"/>
      <c r="BK147" s="35"/>
      <c r="BL147" s="35"/>
      <c r="BM147" s="35"/>
      <c r="BN147" s="35"/>
      <c r="BO147" s="35"/>
      <c r="BP147" s="35"/>
      <c r="BQ147" s="35"/>
    </row>
    <row r="148" spans="1:69" s="37" customFormat="1" ht="12.6" customHeight="1" outlineLevel="1" x14ac:dyDescent="0.15">
      <c r="A148" s="420" t="s">
        <v>98</v>
      </c>
      <c r="B148" s="421"/>
      <c r="C148" s="421"/>
      <c r="D148" s="421"/>
      <c r="E148" s="421"/>
      <c r="F148" s="421"/>
      <c r="G148" s="421"/>
      <c r="H148" s="421"/>
      <c r="I148" s="421"/>
      <c r="J148" s="421"/>
      <c r="K148" s="421"/>
      <c r="L148" s="420" t="s">
        <v>209</v>
      </c>
      <c r="M148" s="421"/>
      <c r="N148" s="421"/>
      <c r="O148" s="422"/>
      <c r="P148" s="420" t="s">
        <v>208</v>
      </c>
      <c r="Q148" s="421"/>
      <c r="R148" s="421"/>
      <c r="S148" s="421"/>
      <c r="T148" s="421"/>
      <c r="U148" s="421"/>
      <c r="V148" s="421"/>
      <c r="W148" s="421"/>
      <c r="X148" s="421"/>
      <c r="Y148" s="421"/>
      <c r="Z148" s="421"/>
      <c r="AA148" s="421"/>
      <c r="AB148" s="421"/>
      <c r="AC148" s="421"/>
      <c r="AD148" s="421"/>
      <c r="AE148" s="422"/>
      <c r="AF148" s="69"/>
      <c r="AG148" s="69"/>
      <c r="AH148" s="35"/>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5"/>
      <c r="BJ148" s="35"/>
      <c r="BK148" s="35"/>
      <c r="BL148" s="35"/>
      <c r="BM148" s="35"/>
      <c r="BN148" s="35"/>
      <c r="BO148" s="35"/>
      <c r="BP148" s="35"/>
      <c r="BQ148" s="35"/>
    </row>
    <row r="149" spans="1:69" s="37" customFormat="1" ht="12.6" customHeight="1" outlineLevel="1" x14ac:dyDescent="0.15">
      <c r="A149" s="419" t="s">
        <v>121</v>
      </c>
      <c r="B149" s="101" t="s">
        <v>130</v>
      </c>
      <c r="C149" s="413" t="s">
        <v>154</v>
      </c>
      <c r="D149" s="413"/>
      <c r="E149" s="413"/>
      <c r="F149" s="413"/>
      <c r="G149" s="413"/>
      <c r="H149" s="413"/>
      <c r="I149" s="413"/>
      <c r="J149" s="413"/>
      <c r="K149" s="414"/>
      <c r="L149" s="416">
        <f>ROUNDDOWN(P149*V149*110/100,0)</f>
        <v>11000</v>
      </c>
      <c r="M149" s="417"/>
      <c r="N149" s="417"/>
      <c r="O149" s="418"/>
      <c r="P149" s="402">
        <v>10000</v>
      </c>
      <c r="Q149" s="403"/>
      <c r="R149" s="403"/>
      <c r="S149" s="77"/>
      <c r="T149" s="106" t="s">
        <v>96</v>
      </c>
      <c r="U149" s="106"/>
      <c r="V149" s="94">
        <v>1</v>
      </c>
      <c r="W149" s="76" t="s">
        <v>226</v>
      </c>
      <c r="X149" s="76"/>
      <c r="Y149" s="76"/>
      <c r="Z149" s="79" t="str">
        <f>"＋消費税相当額"</f>
        <v>＋消費税相当額</v>
      </c>
      <c r="AA149" s="79"/>
      <c r="AB149" s="79"/>
      <c r="AC149" s="78"/>
      <c r="AD149" s="108"/>
      <c r="AE149" s="109"/>
      <c r="AF149" s="69"/>
      <c r="AG149" s="69"/>
      <c r="AH149" s="35"/>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5"/>
      <c r="BJ149" s="35"/>
      <c r="BK149" s="35"/>
      <c r="BL149" s="35"/>
      <c r="BM149" s="35"/>
      <c r="BN149" s="35"/>
      <c r="BO149" s="35"/>
      <c r="BP149" s="35"/>
      <c r="BQ149" s="35"/>
    </row>
    <row r="150" spans="1:69" s="37" customFormat="1" ht="12.6" customHeight="1" outlineLevel="1" x14ac:dyDescent="0.15">
      <c r="A150" s="419"/>
      <c r="B150" s="101" t="s">
        <v>131</v>
      </c>
      <c r="C150" s="413" t="s">
        <v>101</v>
      </c>
      <c r="D150" s="413"/>
      <c r="E150" s="413"/>
      <c r="F150" s="413"/>
      <c r="G150" s="413"/>
      <c r="H150" s="413"/>
      <c r="I150" s="413"/>
      <c r="J150" s="413"/>
      <c r="K150" s="414"/>
      <c r="L150" s="416">
        <f>ROUNDDOWN(L149*$AI$1,0)</f>
        <v>2200</v>
      </c>
      <c r="M150" s="417"/>
      <c r="N150" s="417"/>
      <c r="O150" s="418"/>
      <c r="P150" s="87" t="s">
        <v>250</v>
      </c>
      <c r="Q150" s="90"/>
      <c r="R150" s="76"/>
      <c r="S150" s="76"/>
      <c r="T150" s="77"/>
      <c r="U150" s="77"/>
      <c r="V150" s="74"/>
      <c r="W150" s="78"/>
      <c r="X150" s="74"/>
      <c r="Y150" s="74"/>
      <c r="Z150" s="74"/>
      <c r="AA150" s="74"/>
      <c r="AB150" s="79"/>
      <c r="AC150" s="79"/>
      <c r="AD150" s="79"/>
      <c r="AE150" s="102"/>
      <c r="AF150" s="69"/>
      <c r="AG150" s="69"/>
      <c r="AH150" s="35"/>
      <c r="AI150" s="35"/>
      <c r="AJ150" s="35"/>
      <c r="AK150" s="35"/>
      <c r="AL150" s="35"/>
      <c r="AM150" s="35"/>
      <c r="AN150" s="35"/>
      <c r="AO150" s="35"/>
      <c r="AP150" s="35"/>
      <c r="AQ150" s="35"/>
      <c r="AR150" s="35"/>
      <c r="AS150" s="35"/>
      <c r="AT150" s="35"/>
      <c r="AU150" s="35"/>
      <c r="AV150" s="35"/>
      <c r="AW150" s="35"/>
      <c r="AX150" s="35"/>
      <c r="AY150" s="35"/>
      <c r="AZ150" s="35"/>
      <c r="BA150" s="35"/>
      <c r="BB150" s="35"/>
      <c r="BC150" s="35"/>
      <c r="BD150" s="35"/>
      <c r="BE150" s="35"/>
      <c r="BF150" s="35"/>
      <c r="BG150" s="35"/>
      <c r="BH150" s="35"/>
      <c r="BI150" s="35"/>
      <c r="BJ150" s="35"/>
      <c r="BK150" s="35"/>
      <c r="BL150" s="35"/>
      <c r="BM150" s="35"/>
      <c r="BN150" s="35"/>
      <c r="BO150" s="35"/>
      <c r="BP150" s="35"/>
      <c r="BQ150" s="35"/>
    </row>
    <row r="151" spans="1:69" s="37" customFormat="1" ht="12.6" customHeight="1" outlineLevel="1" x14ac:dyDescent="0.15">
      <c r="A151" s="419"/>
      <c r="B151" s="79" t="s">
        <v>119</v>
      </c>
      <c r="C151" s="79"/>
      <c r="D151" s="79"/>
      <c r="E151" s="79"/>
      <c r="F151" s="79"/>
      <c r="G151" s="79"/>
      <c r="H151" s="79"/>
      <c r="I151" s="79"/>
      <c r="J151" s="79"/>
      <c r="K151" s="108"/>
      <c r="L151" s="416">
        <f>SUM(L149:O150)</f>
        <v>13200</v>
      </c>
      <c r="M151" s="417"/>
      <c r="N151" s="417"/>
      <c r="O151" s="418"/>
      <c r="P151" s="87" t="s">
        <v>156</v>
      </c>
      <c r="Q151" s="90"/>
      <c r="R151" s="76"/>
      <c r="S151" s="76"/>
      <c r="T151" s="77"/>
      <c r="U151" s="77"/>
      <c r="V151" s="74"/>
      <c r="W151" s="74"/>
      <c r="X151" s="74"/>
      <c r="Y151" s="74"/>
      <c r="Z151" s="74"/>
      <c r="AA151" s="74"/>
      <c r="AB151" s="79"/>
      <c r="AC151" s="79"/>
      <c r="AD151" s="79"/>
      <c r="AE151" s="102"/>
      <c r="AF151" s="69"/>
      <c r="AG151" s="69"/>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row>
    <row r="152" spans="1:69" s="37" customFormat="1" ht="12.6" customHeight="1" outlineLevel="1" x14ac:dyDescent="0.15">
      <c r="A152" s="88" t="s">
        <v>120</v>
      </c>
      <c r="B152" s="79"/>
      <c r="C152" s="79"/>
      <c r="D152" s="79"/>
      <c r="E152" s="79"/>
      <c r="F152" s="79"/>
      <c r="G152" s="79"/>
      <c r="H152" s="79"/>
      <c r="I152" s="79"/>
      <c r="J152" s="79"/>
      <c r="K152" s="108"/>
      <c r="L152" s="416">
        <f>ROUNDDOWN(L151*$AI$2,0)</f>
        <v>3960</v>
      </c>
      <c r="M152" s="417"/>
      <c r="N152" s="417"/>
      <c r="O152" s="418"/>
      <c r="P152" s="87" t="s">
        <v>233</v>
      </c>
      <c r="Q152" s="90"/>
      <c r="R152" s="90"/>
      <c r="S152" s="76"/>
      <c r="T152" s="77"/>
      <c r="U152" s="77"/>
      <c r="V152" s="74"/>
      <c r="W152" s="74"/>
      <c r="X152" s="74"/>
      <c r="Y152" s="74"/>
      <c r="Z152" s="74"/>
      <c r="AA152" s="74"/>
      <c r="AB152" s="79"/>
      <c r="AC152" s="79"/>
      <c r="AD152" s="79"/>
      <c r="AE152" s="102"/>
      <c r="AF152" s="69"/>
      <c r="AG152" s="69"/>
      <c r="AH152" s="35"/>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c r="BQ152" s="35"/>
    </row>
    <row r="153" spans="1:69" s="37" customFormat="1" ht="12.6" customHeight="1" outlineLevel="1" x14ac:dyDescent="0.15">
      <c r="A153" s="88" t="s">
        <v>122</v>
      </c>
      <c r="B153" s="79"/>
      <c r="C153" s="79"/>
      <c r="D153" s="79"/>
      <c r="E153" s="79"/>
      <c r="F153" s="79"/>
      <c r="G153" s="79"/>
      <c r="H153" s="79"/>
      <c r="I153" s="79"/>
      <c r="J153" s="79"/>
      <c r="K153" s="108"/>
      <c r="L153" s="416">
        <f>SUM(L151:O152)</f>
        <v>17160</v>
      </c>
      <c r="M153" s="417"/>
      <c r="N153" s="417"/>
      <c r="O153" s="418"/>
      <c r="P153" s="88" t="s">
        <v>210</v>
      </c>
      <c r="Q153" s="79"/>
      <c r="R153" s="90"/>
      <c r="S153" s="76"/>
      <c r="T153" s="77"/>
      <c r="U153" s="417">
        <f>ROUNDDOWN(L153/1.1*0.1,0)</f>
        <v>1560</v>
      </c>
      <c r="V153" s="417"/>
      <c r="W153" s="417"/>
      <c r="X153" s="417"/>
      <c r="Y153" s="59"/>
      <c r="Z153" s="59"/>
      <c r="AA153" s="74"/>
      <c r="AB153" s="79"/>
      <c r="AC153" s="79"/>
      <c r="AD153" s="79"/>
      <c r="AE153" s="102"/>
      <c r="AF153" s="69"/>
      <c r="AG153" s="69"/>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c r="BQ153" s="35"/>
    </row>
    <row r="154" spans="1:69" s="37" customFormat="1" ht="12.6" customHeight="1" outlineLevel="1" x14ac:dyDescent="0.15">
      <c r="A154" s="424" t="s">
        <v>232</v>
      </c>
      <c r="B154" s="425"/>
      <c r="C154" s="425"/>
      <c r="D154" s="425"/>
      <c r="E154" s="425"/>
      <c r="F154" s="425"/>
      <c r="G154" s="425"/>
      <c r="H154" s="425"/>
      <c r="I154" s="425"/>
      <c r="J154" s="425"/>
      <c r="K154" s="425"/>
      <c r="L154" s="416">
        <f>IF(P154="",0,L153*P154)</f>
        <v>0</v>
      </c>
      <c r="M154" s="417"/>
      <c r="N154" s="417"/>
      <c r="O154" s="418"/>
      <c r="P154" s="110">
        <f>IFERROR(IF($I$146="利用あり",DATEDIF(EOMONTH(G147,-1),EOMONTH(L147,0)+1,"M"),0),"")</f>
        <v>0</v>
      </c>
      <c r="Q154" s="90" t="s">
        <v>252</v>
      </c>
      <c r="R154" s="76"/>
      <c r="S154" s="79"/>
      <c r="T154" s="423" t="s">
        <v>210</v>
      </c>
      <c r="U154" s="423"/>
      <c r="V154" s="423"/>
      <c r="W154" s="423"/>
      <c r="X154" s="423"/>
      <c r="Y154" s="417">
        <f>ROUNDDOWN(L154/1.1*0.1,0)</f>
        <v>0</v>
      </c>
      <c r="Z154" s="417"/>
      <c r="AA154" s="417"/>
      <c r="AB154" s="417"/>
      <c r="AC154" s="79"/>
      <c r="AD154" s="79"/>
      <c r="AE154" s="51"/>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row>
    <row r="155" spans="1:69" s="37" customFormat="1" ht="12.6" customHeight="1" outlineLevel="1" x14ac:dyDescent="0.15">
      <c r="A155" s="69" t="s">
        <v>223</v>
      </c>
      <c r="B155" s="86"/>
      <c r="C155" s="86"/>
      <c r="D155" s="86"/>
      <c r="E155" s="86"/>
      <c r="F155" s="86"/>
      <c r="G155" s="86"/>
      <c r="H155" s="86"/>
      <c r="I155" s="86"/>
      <c r="J155" s="86"/>
      <c r="K155" s="86"/>
      <c r="L155" s="93"/>
      <c r="M155" s="93"/>
      <c r="N155" s="93"/>
      <c r="O155" s="105"/>
      <c r="P155" s="97"/>
      <c r="Q155" s="97"/>
      <c r="R155" s="97"/>
      <c r="S155" s="97"/>
      <c r="T155" s="69"/>
      <c r="Y155" s="70"/>
      <c r="Z155" s="70"/>
      <c r="AA155" s="105"/>
      <c r="AB155" s="69"/>
      <c r="AC155" s="69"/>
      <c r="AD155" s="105"/>
      <c r="AE155" s="105"/>
      <c r="AF155" s="69"/>
      <c r="AG155" s="69"/>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row>
    <row r="156" spans="1:69" s="37" customFormat="1" ht="12.6" customHeight="1" outlineLevel="1" x14ac:dyDescent="0.15">
      <c r="A156" s="420" t="s">
        <v>98</v>
      </c>
      <c r="B156" s="421"/>
      <c r="C156" s="421"/>
      <c r="D156" s="421"/>
      <c r="E156" s="421"/>
      <c r="F156" s="421"/>
      <c r="G156" s="421"/>
      <c r="H156" s="421"/>
      <c r="I156" s="421"/>
      <c r="J156" s="421"/>
      <c r="K156" s="421"/>
      <c r="L156" s="420" t="s">
        <v>209</v>
      </c>
      <c r="M156" s="421"/>
      <c r="N156" s="421"/>
      <c r="O156" s="422"/>
      <c r="P156" s="420" t="s">
        <v>208</v>
      </c>
      <c r="Q156" s="421"/>
      <c r="R156" s="421"/>
      <c r="S156" s="421"/>
      <c r="T156" s="421"/>
      <c r="U156" s="421"/>
      <c r="V156" s="421"/>
      <c r="W156" s="421"/>
      <c r="X156" s="421"/>
      <c r="Y156" s="421"/>
      <c r="Z156" s="421"/>
      <c r="AA156" s="421"/>
      <c r="AB156" s="421"/>
      <c r="AC156" s="421"/>
      <c r="AD156" s="421"/>
      <c r="AE156" s="422"/>
      <c r="AF156" s="69"/>
      <c r="AG156" s="69"/>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row>
    <row r="157" spans="1:69" s="37" customFormat="1" ht="12.6" customHeight="1" outlineLevel="1" x14ac:dyDescent="0.15">
      <c r="A157" s="419" t="s">
        <v>121</v>
      </c>
      <c r="B157" s="101" t="s">
        <v>130</v>
      </c>
      <c r="C157" s="413" t="s">
        <v>154</v>
      </c>
      <c r="D157" s="413"/>
      <c r="E157" s="413"/>
      <c r="F157" s="413"/>
      <c r="G157" s="413"/>
      <c r="H157" s="413"/>
      <c r="I157" s="413"/>
      <c r="J157" s="413"/>
      <c r="K157" s="414"/>
      <c r="L157" s="416">
        <f>ROUNDDOWN(P157*T157*110/100,0)</f>
        <v>0</v>
      </c>
      <c r="M157" s="417"/>
      <c r="N157" s="417"/>
      <c r="O157" s="418"/>
      <c r="P157" s="402">
        <f>P149*12</f>
        <v>120000</v>
      </c>
      <c r="Q157" s="403"/>
      <c r="R157" s="403"/>
      <c r="S157" s="106" t="s">
        <v>96</v>
      </c>
      <c r="T157" s="94">
        <f>IF($I$146="利用あり",1,0)</f>
        <v>0</v>
      </c>
      <c r="U157" s="112" t="s">
        <v>97</v>
      </c>
      <c r="V157" s="79" t="str">
        <f t="shared" ref="V157" si="11">"＋消費税相当額"</f>
        <v>＋消費税相当額</v>
      </c>
      <c r="W157" s="79"/>
      <c r="X157" s="79"/>
      <c r="Y157" s="79"/>
      <c r="Z157" s="108"/>
      <c r="AA157" s="108"/>
      <c r="AB157" s="108"/>
      <c r="AC157" s="108"/>
      <c r="AD157" s="79"/>
      <c r="AE157" s="102"/>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row>
    <row r="158" spans="1:69" s="37" customFormat="1" ht="12.6" customHeight="1" outlineLevel="1" x14ac:dyDescent="0.15">
      <c r="A158" s="419"/>
      <c r="B158" s="101" t="s">
        <v>131</v>
      </c>
      <c r="C158" s="413" t="s">
        <v>101</v>
      </c>
      <c r="D158" s="413"/>
      <c r="E158" s="413"/>
      <c r="F158" s="413"/>
      <c r="G158" s="413"/>
      <c r="H158" s="413"/>
      <c r="I158" s="413"/>
      <c r="J158" s="413"/>
      <c r="K158" s="414"/>
      <c r="L158" s="416">
        <f>ROUNDDOWN(L157*$AI$1,0)</f>
        <v>0</v>
      </c>
      <c r="M158" s="417"/>
      <c r="N158" s="417"/>
      <c r="O158" s="418"/>
      <c r="P158" s="87" t="s">
        <v>250</v>
      </c>
      <c r="Q158" s="90"/>
      <c r="R158" s="76"/>
      <c r="S158" s="76"/>
      <c r="T158" s="77"/>
      <c r="U158" s="77"/>
      <c r="V158" s="74"/>
      <c r="W158" s="78"/>
      <c r="X158" s="74"/>
      <c r="Y158" s="74"/>
      <c r="Z158" s="74"/>
      <c r="AA158" s="74"/>
      <c r="AB158" s="79"/>
      <c r="AC158" s="79"/>
      <c r="AD158" s="79"/>
      <c r="AE158" s="102"/>
      <c r="AF158" s="69"/>
      <c r="AG158" s="69"/>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c r="BQ158" s="35"/>
    </row>
    <row r="159" spans="1:69" s="37" customFormat="1" ht="12.6" customHeight="1" outlineLevel="1" x14ac:dyDescent="0.15">
      <c r="A159" s="419"/>
      <c r="B159" s="79" t="s">
        <v>119</v>
      </c>
      <c r="C159" s="79"/>
      <c r="D159" s="79"/>
      <c r="E159" s="79"/>
      <c r="F159" s="79"/>
      <c r="G159" s="79"/>
      <c r="H159" s="79"/>
      <c r="I159" s="79"/>
      <c r="J159" s="79"/>
      <c r="K159" s="108"/>
      <c r="L159" s="416">
        <f>SUM(L157:O158)</f>
        <v>0</v>
      </c>
      <c r="M159" s="417"/>
      <c r="N159" s="417"/>
      <c r="O159" s="418"/>
      <c r="P159" s="87" t="s">
        <v>156</v>
      </c>
      <c r="Q159" s="90"/>
      <c r="R159" s="76"/>
      <c r="S159" s="76"/>
      <c r="T159" s="77"/>
      <c r="U159" s="77"/>
      <c r="V159" s="74"/>
      <c r="W159" s="74"/>
      <c r="X159" s="74"/>
      <c r="Y159" s="74"/>
      <c r="Z159" s="74"/>
      <c r="AA159" s="74"/>
      <c r="AB159" s="79"/>
      <c r="AC159" s="79"/>
      <c r="AD159" s="79"/>
      <c r="AE159" s="102"/>
      <c r="AF159" s="69"/>
      <c r="AG159" s="69"/>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row>
    <row r="160" spans="1:69" s="37" customFormat="1" ht="12.6" customHeight="1" outlineLevel="1" x14ac:dyDescent="0.15">
      <c r="A160" s="88" t="s">
        <v>120</v>
      </c>
      <c r="B160" s="79"/>
      <c r="C160" s="79"/>
      <c r="D160" s="79"/>
      <c r="E160" s="79"/>
      <c r="F160" s="79"/>
      <c r="G160" s="79"/>
      <c r="H160" s="79"/>
      <c r="I160" s="79"/>
      <c r="J160" s="79"/>
      <c r="K160" s="108"/>
      <c r="L160" s="416">
        <f>ROUNDDOWN(L159*$AI$2,0)</f>
        <v>0</v>
      </c>
      <c r="M160" s="417"/>
      <c r="N160" s="417"/>
      <c r="O160" s="418"/>
      <c r="P160" s="87" t="s">
        <v>233</v>
      </c>
      <c r="Q160" s="90"/>
      <c r="R160" s="90"/>
      <c r="S160" s="76"/>
      <c r="T160" s="77"/>
      <c r="U160" s="77"/>
      <c r="V160" s="74"/>
      <c r="W160" s="74"/>
      <c r="X160" s="74"/>
      <c r="Y160" s="74"/>
      <c r="Z160" s="74"/>
      <c r="AA160" s="74"/>
      <c r="AB160" s="79"/>
      <c r="AC160" s="79"/>
      <c r="AD160" s="79"/>
      <c r="AE160" s="102"/>
      <c r="AF160" s="69"/>
      <c r="AG160" s="69"/>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row>
    <row r="161" spans="1:69" s="37" customFormat="1" ht="12.6" customHeight="1" outlineLevel="1" x14ac:dyDescent="0.15">
      <c r="A161" s="88" t="s">
        <v>122</v>
      </c>
      <c r="B161" s="79"/>
      <c r="C161" s="79"/>
      <c r="D161" s="79"/>
      <c r="E161" s="79"/>
      <c r="F161" s="79"/>
      <c r="G161" s="79"/>
      <c r="H161" s="79"/>
      <c r="I161" s="79"/>
      <c r="J161" s="79"/>
      <c r="K161" s="108"/>
      <c r="L161" s="416">
        <f>SUM(L159:O160)</f>
        <v>0</v>
      </c>
      <c r="M161" s="417"/>
      <c r="N161" s="417"/>
      <c r="O161" s="418"/>
      <c r="P161" s="88" t="s">
        <v>210</v>
      </c>
      <c r="Q161" s="79"/>
      <c r="R161" s="90"/>
      <c r="S161" s="76"/>
      <c r="T161" s="77"/>
      <c r="U161" s="417">
        <f>ROUNDDOWN(L161/1.1*0.1,0)</f>
        <v>0</v>
      </c>
      <c r="V161" s="417"/>
      <c r="W161" s="417"/>
      <c r="X161" s="417"/>
      <c r="Y161" s="59"/>
      <c r="Z161" s="59"/>
      <c r="AA161" s="74"/>
      <c r="AB161" s="79"/>
      <c r="AC161" s="79"/>
      <c r="AD161" s="79"/>
      <c r="AE161" s="102"/>
      <c r="AF161" s="69"/>
      <c r="AG161" s="69"/>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c r="BQ161" s="35"/>
    </row>
    <row r="162" spans="1:69" s="37" customFormat="1" ht="12.6" customHeight="1" outlineLevel="1" x14ac:dyDescent="0.15">
      <c r="A162" s="88" t="s">
        <v>232</v>
      </c>
      <c r="B162" s="79"/>
      <c r="C162" s="79"/>
      <c r="D162" s="79"/>
      <c r="E162" s="79"/>
      <c r="F162" s="79"/>
      <c r="G162" s="79"/>
      <c r="H162" s="79"/>
      <c r="I162" s="79"/>
      <c r="J162" s="79"/>
      <c r="K162" s="108"/>
      <c r="L162" s="416">
        <f>IFERROR(IF(P162="",0,L161*P162),0)</f>
        <v>0</v>
      </c>
      <c r="M162" s="417"/>
      <c r="N162" s="417"/>
      <c r="O162" s="418"/>
      <c r="P162" s="113">
        <f>IFERROR(IF($I$146="利用あり",Z4-P4,0),"")</f>
        <v>0</v>
      </c>
      <c r="Q162" s="90" t="s">
        <v>254</v>
      </c>
      <c r="R162" s="76"/>
      <c r="S162" s="423" t="s">
        <v>210</v>
      </c>
      <c r="T162" s="423"/>
      <c r="U162" s="423"/>
      <c r="V162" s="423"/>
      <c r="W162" s="423"/>
      <c r="X162" s="417">
        <f>ROUNDDOWN(L162/1.1*0.1,0)</f>
        <v>0</v>
      </c>
      <c r="Y162" s="417"/>
      <c r="Z162" s="417"/>
      <c r="AA162" s="417"/>
      <c r="AB162" s="79"/>
      <c r="AC162" s="79"/>
      <c r="AD162" s="44"/>
      <c r="AE162" s="51"/>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row>
    <row r="163" spans="1:69" s="37" customFormat="1" ht="12.6" customHeight="1" outlineLevel="1" x14ac:dyDescent="0.15">
      <c r="A163" s="114"/>
      <c r="B163" s="70"/>
      <c r="C163" s="70"/>
      <c r="D163" s="70"/>
      <c r="E163" s="70"/>
      <c r="F163" s="70"/>
      <c r="G163" s="70"/>
      <c r="H163" s="70"/>
      <c r="I163" s="70"/>
      <c r="J163" s="70"/>
      <c r="K163" s="70"/>
      <c r="L163" s="93"/>
      <c r="M163" s="93"/>
      <c r="N163" s="93"/>
      <c r="O163" s="105"/>
      <c r="P163" s="97"/>
      <c r="Q163" s="97"/>
      <c r="R163" s="97"/>
      <c r="S163" s="97"/>
      <c r="T163" s="69"/>
      <c r="Y163" s="86"/>
      <c r="Z163" s="105"/>
      <c r="AA163" s="86"/>
      <c r="AB163" s="105"/>
      <c r="AC163" s="105"/>
      <c r="AD163" s="105"/>
      <c r="AE163" s="105"/>
      <c r="AF163" s="69"/>
      <c r="AG163" s="69"/>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row>
    <row r="164" spans="1:69" s="37" customFormat="1" ht="12.6" customHeight="1" x14ac:dyDescent="0.15">
      <c r="A164" s="123" t="s">
        <v>220</v>
      </c>
      <c r="B164" s="70"/>
      <c r="C164" s="70"/>
      <c r="D164" s="70"/>
      <c r="E164" s="70"/>
      <c r="F164" s="70"/>
      <c r="G164" s="70"/>
      <c r="H164" s="70"/>
      <c r="I164" s="70"/>
      <c r="J164" s="70"/>
      <c r="K164" s="70"/>
      <c r="L164" s="93"/>
      <c r="M164" s="93"/>
      <c r="N164" s="93"/>
      <c r="O164" s="105"/>
      <c r="P164" s="97"/>
      <c r="Q164" s="97"/>
      <c r="R164" s="97"/>
      <c r="S164" s="97"/>
      <c r="T164" s="69"/>
      <c r="U164" s="69"/>
      <c r="V164" s="104"/>
      <c r="W164" s="111"/>
      <c r="X164" s="86"/>
      <c r="Y164" s="86"/>
      <c r="Z164" s="105"/>
      <c r="AA164" s="86"/>
      <c r="AB164" s="105"/>
      <c r="AC164" s="105"/>
      <c r="AD164" s="105"/>
      <c r="AE164" s="105"/>
      <c r="AF164" s="69"/>
      <c r="AG164" s="69"/>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row>
    <row r="165" spans="1:69" s="37" customFormat="1" ht="12.6" customHeight="1" x14ac:dyDescent="0.15">
      <c r="A165" s="420" t="s">
        <v>98</v>
      </c>
      <c r="B165" s="421"/>
      <c r="C165" s="421"/>
      <c r="D165" s="421"/>
      <c r="E165" s="421"/>
      <c r="F165" s="421"/>
      <c r="G165" s="421"/>
      <c r="H165" s="421"/>
      <c r="I165" s="421"/>
      <c r="J165" s="421"/>
      <c r="K165" s="421"/>
      <c r="L165" s="420" t="s">
        <v>209</v>
      </c>
      <c r="M165" s="421"/>
      <c r="N165" s="421"/>
      <c r="O165" s="422"/>
      <c r="P165" s="420" t="s">
        <v>208</v>
      </c>
      <c r="Q165" s="421"/>
      <c r="R165" s="421"/>
      <c r="S165" s="421"/>
      <c r="T165" s="421"/>
      <c r="U165" s="421"/>
      <c r="V165" s="421"/>
      <c r="W165" s="421"/>
      <c r="X165" s="421"/>
      <c r="Y165" s="421"/>
      <c r="Z165" s="421"/>
      <c r="AA165" s="421"/>
      <c r="AB165" s="421"/>
      <c r="AC165" s="421"/>
      <c r="AD165" s="421"/>
      <c r="AE165" s="422"/>
      <c r="AF165" s="69"/>
      <c r="AG165" s="69"/>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row>
    <row r="166" spans="1:69" s="37" customFormat="1" ht="12.6" customHeight="1" x14ac:dyDescent="0.15">
      <c r="A166" s="419" t="s">
        <v>121</v>
      </c>
      <c r="B166" s="101" t="s">
        <v>130</v>
      </c>
      <c r="C166" s="413" t="s">
        <v>155</v>
      </c>
      <c r="D166" s="413"/>
      <c r="E166" s="413"/>
      <c r="F166" s="413"/>
      <c r="G166" s="413"/>
      <c r="H166" s="413"/>
      <c r="I166" s="413"/>
      <c r="J166" s="413"/>
      <c r="K166" s="414"/>
      <c r="L166" s="416">
        <f>ROUNDDOWN(P166*T166*W166*110/100,0)</f>
        <v>33000</v>
      </c>
      <c r="M166" s="417"/>
      <c r="N166" s="417"/>
      <c r="O166" s="418"/>
      <c r="P166" s="402">
        <v>30000</v>
      </c>
      <c r="Q166" s="403"/>
      <c r="R166" s="403"/>
      <c r="S166" s="106" t="s">
        <v>96</v>
      </c>
      <c r="T166" s="79">
        <v>1</v>
      </c>
      <c r="U166" s="78" t="s">
        <v>92</v>
      </c>
      <c r="V166" s="106" t="s">
        <v>96</v>
      </c>
      <c r="W166" s="94">
        <v>1</v>
      </c>
      <c r="X166" s="76" t="s">
        <v>226</v>
      </c>
      <c r="Y166" s="79" t="str">
        <f t="shared" ref="Y166" si="12">"＋消費税相当額"</f>
        <v>＋消費税相当額</v>
      </c>
      <c r="Z166" s="79"/>
      <c r="AA166" s="79"/>
      <c r="AB166" s="79"/>
      <c r="AC166" s="79"/>
      <c r="AD166" s="79"/>
      <c r="AE166" s="51"/>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row>
    <row r="167" spans="1:69" s="37" customFormat="1" ht="12.6" customHeight="1" x14ac:dyDescent="0.15">
      <c r="A167" s="419"/>
      <c r="B167" s="101" t="s">
        <v>131</v>
      </c>
      <c r="C167" s="413" t="s">
        <v>101</v>
      </c>
      <c r="D167" s="413"/>
      <c r="E167" s="413"/>
      <c r="F167" s="413"/>
      <c r="G167" s="413"/>
      <c r="H167" s="413"/>
      <c r="I167" s="413"/>
      <c r="J167" s="413"/>
      <c r="K167" s="414"/>
      <c r="L167" s="416">
        <f>ROUNDDOWN(L166*$AI$1,0)</f>
        <v>6600</v>
      </c>
      <c r="M167" s="417"/>
      <c r="N167" s="417"/>
      <c r="O167" s="418"/>
      <c r="P167" s="87" t="s">
        <v>250</v>
      </c>
      <c r="Q167" s="90"/>
      <c r="R167" s="76"/>
      <c r="S167" s="76"/>
      <c r="T167" s="77"/>
      <c r="U167" s="77"/>
      <c r="V167" s="74"/>
      <c r="W167" s="78"/>
      <c r="X167" s="74"/>
      <c r="Y167" s="74"/>
      <c r="Z167" s="74"/>
      <c r="AA167" s="74"/>
      <c r="AB167" s="79"/>
      <c r="AC167" s="79"/>
      <c r="AD167" s="79"/>
      <c r="AE167" s="102"/>
      <c r="AF167" s="69"/>
      <c r="AG167" s="69"/>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row>
    <row r="168" spans="1:69" ht="12.6" customHeight="1" x14ac:dyDescent="0.15">
      <c r="A168" s="419"/>
      <c r="B168" s="79" t="s">
        <v>119</v>
      </c>
      <c r="C168" s="79"/>
      <c r="D168" s="79"/>
      <c r="E168" s="79"/>
      <c r="F168" s="79"/>
      <c r="G168" s="79"/>
      <c r="H168" s="79"/>
      <c r="I168" s="79"/>
      <c r="J168" s="79"/>
      <c r="K168" s="79"/>
      <c r="L168" s="416">
        <f>SUM(L166:O167)</f>
        <v>39600</v>
      </c>
      <c r="M168" s="417"/>
      <c r="N168" s="417"/>
      <c r="O168" s="418"/>
      <c r="P168" s="87" t="s">
        <v>156</v>
      </c>
      <c r="Q168" s="90"/>
      <c r="R168" s="76"/>
      <c r="S168" s="76"/>
      <c r="T168" s="77"/>
      <c r="U168" s="77"/>
      <c r="V168" s="74"/>
      <c r="W168" s="74"/>
      <c r="X168" s="74"/>
      <c r="Y168" s="74"/>
      <c r="Z168" s="74"/>
      <c r="AA168" s="74"/>
      <c r="AB168" s="79"/>
      <c r="AC168" s="79"/>
      <c r="AD168" s="79"/>
      <c r="AE168" s="102"/>
      <c r="AF168" s="69"/>
      <c r="AG168" s="69"/>
      <c r="AH168" s="35"/>
      <c r="AI168" s="35"/>
      <c r="AJ168" s="35"/>
    </row>
    <row r="169" spans="1:69" ht="12.6" customHeight="1" x14ac:dyDescent="0.15">
      <c r="A169" s="88" t="s">
        <v>120</v>
      </c>
      <c r="B169" s="79"/>
      <c r="C169" s="79"/>
      <c r="D169" s="79"/>
      <c r="E169" s="79"/>
      <c r="F169" s="79"/>
      <c r="G169" s="79"/>
      <c r="H169" s="79"/>
      <c r="I169" s="79"/>
      <c r="J169" s="79"/>
      <c r="K169" s="79"/>
      <c r="L169" s="416">
        <f>ROUNDDOWN(L168*$AI$2,0)</f>
        <v>11880</v>
      </c>
      <c r="M169" s="417"/>
      <c r="N169" s="417"/>
      <c r="O169" s="418"/>
      <c r="P169" s="87" t="s">
        <v>233</v>
      </c>
      <c r="Q169" s="90"/>
      <c r="R169" s="90"/>
      <c r="S169" s="76"/>
      <c r="T169" s="77"/>
      <c r="U169" s="77"/>
      <c r="V169" s="74"/>
      <c r="W169" s="74"/>
      <c r="X169" s="74"/>
      <c r="Y169" s="74"/>
      <c r="Z169" s="74"/>
      <c r="AA169" s="74"/>
      <c r="AB169" s="79"/>
      <c r="AC169" s="79"/>
      <c r="AD169" s="79"/>
      <c r="AE169" s="102"/>
      <c r="AF169" s="69"/>
      <c r="AG169" s="69"/>
      <c r="AH169" s="35"/>
      <c r="AI169" s="35"/>
      <c r="AJ169" s="35"/>
    </row>
    <row r="170" spans="1:69" ht="12.6" customHeight="1" x14ac:dyDescent="0.15">
      <c r="A170" s="88" t="s">
        <v>122</v>
      </c>
      <c r="B170" s="79"/>
      <c r="C170" s="79"/>
      <c r="D170" s="79"/>
      <c r="E170" s="79"/>
      <c r="F170" s="79"/>
      <c r="G170" s="79"/>
      <c r="H170" s="79"/>
      <c r="I170" s="79"/>
      <c r="J170" s="79"/>
      <c r="K170" s="79"/>
      <c r="L170" s="416">
        <f>SUM(L168:O169)</f>
        <v>51480</v>
      </c>
      <c r="M170" s="417"/>
      <c r="N170" s="417"/>
      <c r="O170" s="418"/>
      <c r="P170" s="88" t="s">
        <v>210</v>
      </c>
      <c r="Q170" s="79"/>
      <c r="R170" s="90"/>
      <c r="S170" s="76"/>
      <c r="T170" s="77"/>
      <c r="U170" s="417">
        <f>ROUNDDOWN(L170/1.1*0.1,0)</f>
        <v>4680</v>
      </c>
      <c r="V170" s="417"/>
      <c r="W170" s="417"/>
      <c r="X170" s="417"/>
      <c r="Y170" s="39"/>
      <c r="Z170" s="39"/>
      <c r="AA170" s="74"/>
      <c r="AB170" s="79"/>
      <c r="AC170" s="79"/>
      <c r="AD170" s="79"/>
      <c r="AE170" s="102"/>
      <c r="AF170" s="69"/>
      <c r="AG170" s="69"/>
      <c r="AH170" s="35"/>
      <c r="AI170" s="35"/>
      <c r="AJ170" s="35"/>
    </row>
    <row r="171" spans="1:69" ht="12.6" customHeight="1" x14ac:dyDescent="0.15">
      <c r="A171" s="88" t="s">
        <v>232</v>
      </c>
      <c r="B171" s="79"/>
      <c r="C171" s="79"/>
      <c r="D171" s="79"/>
      <c r="E171" s="79"/>
      <c r="F171" s="79"/>
      <c r="G171" s="79"/>
      <c r="H171" s="79"/>
      <c r="I171" s="79"/>
      <c r="J171" s="79"/>
      <c r="K171" s="79"/>
      <c r="L171" s="416">
        <f>L170*P171*S171</f>
        <v>0</v>
      </c>
      <c r="M171" s="417"/>
      <c r="N171" s="417"/>
      <c r="O171" s="418"/>
      <c r="P171" s="88">
        <f>'ポイント表(Ver.4.1)'!C10</f>
        <v>0</v>
      </c>
      <c r="Q171" s="78" t="s">
        <v>92</v>
      </c>
      <c r="R171" s="106" t="s">
        <v>96</v>
      </c>
      <c r="S171" s="94">
        <v>1</v>
      </c>
      <c r="T171" s="90" t="s">
        <v>255</v>
      </c>
      <c r="U171" s="94"/>
      <c r="V171" s="39"/>
      <c r="W171" s="79" t="s">
        <v>210</v>
      </c>
      <c r="X171" s="79"/>
      <c r="Y171" s="79"/>
      <c r="Z171" s="79"/>
      <c r="AA171" s="79"/>
      <c r="AB171" s="417">
        <f>ROUNDDOWN(L171/1.1*0.1,0)</f>
        <v>0</v>
      </c>
      <c r="AC171" s="417"/>
      <c r="AD171" s="417"/>
      <c r="AE171" s="418"/>
      <c r="AF171" s="69"/>
      <c r="AG171" s="69"/>
      <c r="AH171" s="35"/>
      <c r="AI171" s="35"/>
      <c r="AJ171" s="35"/>
    </row>
    <row r="172" spans="1:69" ht="12.6" customHeight="1" x14ac:dyDescent="0.15">
      <c r="B172" s="35"/>
      <c r="O172" s="41"/>
      <c r="P172" s="42"/>
      <c r="Q172" s="42"/>
      <c r="R172" s="38"/>
    </row>
  </sheetData>
  <mergeCells count="372">
    <mergeCell ref="AO2:AQ2"/>
    <mergeCell ref="AF1:AH1"/>
    <mergeCell ref="AI1:AK1"/>
    <mergeCell ref="AL1:AN1"/>
    <mergeCell ref="AO1:AQ1"/>
    <mergeCell ref="P4:Q4"/>
    <mergeCell ref="Z4:AA4"/>
    <mergeCell ref="V4:Y4"/>
    <mergeCell ref="AC4:AE4"/>
    <mergeCell ref="AC3:AE3"/>
    <mergeCell ref="A1:AE2"/>
    <mergeCell ref="A3:C3"/>
    <mergeCell ref="D3:G3"/>
    <mergeCell ref="I3:K3"/>
    <mergeCell ref="L3:O3"/>
    <mergeCell ref="P3:R3"/>
    <mergeCell ref="S3:AB3"/>
    <mergeCell ref="L4:O4"/>
    <mergeCell ref="AI2:AK2"/>
    <mergeCell ref="AL2:AN2"/>
    <mergeCell ref="A12:K12"/>
    <mergeCell ref="L12:O12"/>
    <mergeCell ref="P12:AE12"/>
    <mergeCell ref="A13:A20"/>
    <mergeCell ref="C13:K13"/>
    <mergeCell ref="L13:O13"/>
    <mergeCell ref="AF2:AH2"/>
    <mergeCell ref="I4:K4"/>
    <mergeCell ref="S4:U4"/>
    <mergeCell ref="P13:R13"/>
    <mergeCell ref="P14:R14"/>
    <mergeCell ref="P15:R15"/>
    <mergeCell ref="P16:R16"/>
    <mergeCell ref="P17:R17"/>
    <mergeCell ref="P18:R18"/>
    <mergeCell ref="C16:K16"/>
    <mergeCell ref="L16:O16"/>
    <mergeCell ref="C17:K17"/>
    <mergeCell ref="L17:O17"/>
    <mergeCell ref="C14:K14"/>
    <mergeCell ref="L14:O14"/>
    <mergeCell ref="C15:K15"/>
    <mergeCell ref="L15:O15"/>
    <mergeCell ref="L20:O20"/>
    <mergeCell ref="L21:O21"/>
    <mergeCell ref="L22:O22"/>
    <mergeCell ref="U22:X22"/>
    <mergeCell ref="A25:K25"/>
    <mergeCell ref="L25:O25"/>
    <mergeCell ref="P25:AE25"/>
    <mergeCell ref="C18:K18"/>
    <mergeCell ref="L18:O18"/>
    <mergeCell ref="C19:K19"/>
    <mergeCell ref="L19:O19"/>
    <mergeCell ref="C28:K28"/>
    <mergeCell ref="L28:O28"/>
    <mergeCell ref="C29:K29"/>
    <mergeCell ref="L29:O29"/>
    <mergeCell ref="A26:A32"/>
    <mergeCell ref="C26:K26"/>
    <mergeCell ref="L26:O26"/>
    <mergeCell ref="C27:K27"/>
    <mergeCell ref="L27:O27"/>
    <mergeCell ref="C30:K30"/>
    <mergeCell ref="C31:K31"/>
    <mergeCell ref="P26:R26"/>
    <mergeCell ref="P27:R27"/>
    <mergeCell ref="P28:R28"/>
    <mergeCell ref="P29:R29"/>
    <mergeCell ref="P30:R30"/>
    <mergeCell ref="L32:O32"/>
    <mergeCell ref="L33:O33"/>
    <mergeCell ref="L34:O34"/>
    <mergeCell ref="U34:X34"/>
    <mergeCell ref="L30:O30"/>
    <mergeCell ref="L31:O31"/>
    <mergeCell ref="A38:K38"/>
    <mergeCell ref="L38:O38"/>
    <mergeCell ref="P38:AE38"/>
    <mergeCell ref="A39:A42"/>
    <mergeCell ref="C39:K39"/>
    <mergeCell ref="L39:O39"/>
    <mergeCell ref="C40:K40"/>
    <mergeCell ref="P39:R39"/>
    <mergeCell ref="P40:R40"/>
    <mergeCell ref="L44:O44"/>
    <mergeCell ref="U44:X44"/>
    <mergeCell ref="A47:K47"/>
    <mergeCell ref="L47:O47"/>
    <mergeCell ref="P47:AE47"/>
    <mergeCell ref="P48:R48"/>
    <mergeCell ref="P49:R49"/>
    <mergeCell ref="L40:O40"/>
    <mergeCell ref="L41:O41"/>
    <mergeCell ref="L42:O42"/>
    <mergeCell ref="L43:O43"/>
    <mergeCell ref="L50:O50"/>
    <mergeCell ref="L51:O51"/>
    <mergeCell ref="L52:O52"/>
    <mergeCell ref="L53:O53"/>
    <mergeCell ref="U53:X53"/>
    <mergeCell ref="A48:A51"/>
    <mergeCell ref="C48:K48"/>
    <mergeCell ref="L48:O48"/>
    <mergeCell ref="C58:K58"/>
    <mergeCell ref="L58:O58"/>
    <mergeCell ref="C49:K49"/>
    <mergeCell ref="L49:O49"/>
    <mergeCell ref="C59:K59"/>
    <mergeCell ref="L59:O59"/>
    <mergeCell ref="A56:K56"/>
    <mergeCell ref="L56:O56"/>
    <mergeCell ref="P56:AE56"/>
    <mergeCell ref="A57:A62"/>
    <mergeCell ref="C57:K57"/>
    <mergeCell ref="L57:O57"/>
    <mergeCell ref="P57:R57"/>
    <mergeCell ref="P58:R58"/>
    <mergeCell ref="P59:R59"/>
    <mergeCell ref="P60:R60"/>
    <mergeCell ref="L62:O62"/>
    <mergeCell ref="U64:X64"/>
    <mergeCell ref="C60:K60"/>
    <mergeCell ref="L60:O60"/>
    <mergeCell ref="C61:K61"/>
    <mergeCell ref="L61:O61"/>
    <mergeCell ref="P80:R80"/>
    <mergeCell ref="A81:K81"/>
    <mergeCell ref="L81:O81"/>
    <mergeCell ref="P81:AE81"/>
    <mergeCell ref="O78:R78"/>
    <mergeCell ref="O77:R77"/>
    <mergeCell ref="S77:V77"/>
    <mergeCell ref="A71:A76"/>
    <mergeCell ref="AA67:AE70"/>
    <mergeCell ref="G68:J68"/>
    <mergeCell ref="G69:J70"/>
    <mergeCell ref="A67:D70"/>
    <mergeCell ref="E67:E70"/>
    <mergeCell ref="F67:F70"/>
    <mergeCell ref="G67:J67"/>
    <mergeCell ref="AA71:AE71"/>
    <mergeCell ref="AA72:AE72"/>
    <mergeCell ref="AA74:AE74"/>
    <mergeCell ref="AA75:AE75"/>
    <mergeCell ref="P82:R82"/>
    <mergeCell ref="P83:R83"/>
    <mergeCell ref="P84:R84"/>
    <mergeCell ref="P85:R85"/>
    <mergeCell ref="C86:K86"/>
    <mergeCell ref="L86:O86"/>
    <mergeCell ref="L87:O87"/>
    <mergeCell ref="L63:O63"/>
    <mergeCell ref="L64:O64"/>
    <mergeCell ref="O67:R67"/>
    <mergeCell ref="L88:O88"/>
    <mergeCell ref="L89:O89"/>
    <mergeCell ref="U89:X89"/>
    <mergeCell ref="L84:O84"/>
    <mergeCell ref="C85:K85"/>
    <mergeCell ref="L85:O85"/>
    <mergeCell ref="L95:O95"/>
    <mergeCell ref="L96:O96"/>
    <mergeCell ref="L97:O97"/>
    <mergeCell ref="A93:K93"/>
    <mergeCell ref="L93:O93"/>
    <mergeCell ref="P93:AE93"/>
    <mergeCell ref="A94:A96"/>
    <mergeCell ref="C94:K94"/>
    <mergeCell ref="L94:O94"/>
    <mergeCell ref="Y94:AB94"/>
    <mergeCell ref="C95:K95"/>
    <mergeCell ref="P94:R94"/>
    <mergeCell ref="A82:A87"/>
    <mergeCell ref="C82:K82"/>
    <mergeCell ref="L82:O82"/>
    <mergeCell ref="C83:K83"/>
    <mergeCell ref="L83:O83"/>
    <mergeCell ref="C84:K84"/>
    <mergeCell ref="Z99:AC99"/>
    <mergeCell ref="A102:K102"/>
    <mergeCell ref="L102:O102"/>
    <mergeCell ref="P102:AE102"/>
    <mergeCell ref="A103:A105"/>
    <mergeCell ref="L103:O103"/>
    <mergeCell ref="L104:O104"/>
    <mergeCell ref="P103:R103"/>
    <mergeCell ref="L98:O98"/>
    <mergeCell ref="U98:X98"/>
    <mergeCell ref="L99:O99"/>
    <mergeCell ref="U99:Y99"/>
    <mergeCell ref="Z108:AC108"/>
    <mergeCell ref="A111:K111"/>
    <mergeCell ref="L111:O111"/>
    <mergeCell ref="P111:AE111"/>
    <mergeCell ref="A112:A114"/>
    <mergeCell ref="C112:K112"/>
    <mergeCell ref="L112:O112"/>
    <mergeCell ref="P112:R112"/>
    <mergeCell ref="L105:O105"/>
    <mergeCell ref="L106:O106"/>
    <mergeCell ref="L107:O107"/>
    <mergeCell ref="U107:X107"/>
    <mergeCell ref="A108:K108"/>
    <mergeCell ref="L108:O108"/>
    <mergeCell ref="U108:Y108"/>
    <mergeCell ref="L117:O117"/>
    <mergeCell ref="U117:Y117"/>
    <mergeCell ref="Z117:AC117"/>
    <mergeCell ref="A120:K120"/>
    <mergeCell ref="L120:O120"/>
    <mergeCell ref="P120:AE120"/>
    <mergeCell ref="P121:R121"/>
    <mergeCell ref="P122:R122"/>
    <mergeCell ref="C113:K113"/>
    <mergeCell ref="L113:O113"/>
    <mergeCell ref="L114:O114"/>
    <mergeCell ref="L115:O115"/>
    <mergeCell ref="L116:O116"/>
    <mergeCell ref="U116:X116"/>
    <mergeCell ref="C123:K123"/>
    <mergeCell ref="L123:O123"/>
    <mergeCell ref="L124:O124"/>
    <mergeCell ref="L125:O125"/>
    <mergeCell ref="L126:O126"/>
    <mergeCell ref="U126:X126"/>
    <mergeCell ref="A121:A124"/>
    <mergeCell ref="C121:K121"/>
    <mergeCell ref="L121:O121"/>
    <mergeCell ref="C122:K122"/>
    <mergeCell ref="L122:O122"/>
    <mergeCell ref="L131:O131"/>
    <mergeCell ref="L132:O132"/>
    <mergeCell ref="L133:O133"/>
    <mergeCell ref="L134:O134"/>
    <mergeCell ref="U134:X134"/>
    <mergeCell ref="L135:O135"/>
    <mergeCell ref="U135:Y135"/>
    <mergeCell ref="A129:K129"/>
    <mergeCell ref="L129:O129"/>
    <mergeCell ref="P129:AE129"/>
    <mergeCell ref="A130:A132"/>
    <mergeCell ref="C130:K130"/>
    <mergeCell ref="L130:O130"/>
    <mergeCell ref="C131:K131"/>
    <mergeCell ref="P130:R130"/>
    <mergeCell ref="Z135:AC135"/>
    <mergeCell ref="A138:K138"/>
    <mergeCell ref="L138:O138"/>
    <mergeCell ref="P138:AE138"/>
    <mergeCell ref="A139:A142"/>
    <mergeCell ref="C139:K139"/>
    <mergeCell ref="L139:O139"/>
    <mergeCell ref="P139:R139"/>
    <mergeCell ref="P140:R140"/>
    <mergeCell ref="L142:O142"/>
    <mergeCell ref="L143:O143"/>
    <mergeCell ref="L144:O144"/>
    <mergeCell ref="U144:X144"/>
    <mergeCell ref="I146:K146"/>
    <mergeCell ref="G147:J147"/>
    <mergeCell ref="L147:O147"/>
    <mergeCell ref="C140:K140"/>
    <mergeCell ref="L140:O140"/>
    <mergeCell ref="C141:K141"/>
    <mergeCell ref="L141:O141"/>
    <mergeCell ref="L150:O150"/>
    <mergeCell ref="L151:O151"/>
    <mergeCell ref="L152:O152"/>
    <mergeCell ref="L153:O153"/>
    <mergeCell ref="U153:X153"/>
    <mergeCell ref="A154:K154"/>
    <mergeCell ref="L154:O154"/>
    <mergeCell ref="T154:X154"/>
    <mergeCell ref="A148:K148"/>
    <mergeCell ref="L148:O148"/>
    <mergeCell ref="P148:AE148"/>
    <mergeCell ref="A149:A151"/>
    <mergeCell ref="C149:K149"/>
    <mergeCell ref="L149:O149"/>
    <mergeCell ref="C150:K150"/>
    <mergeCell ref="P149:R149"/>
    <mergeCell ref="Y154:AB154"/>
    <mergeCell ref="A156:K156"/>
    <mergeCell ref="L156:O156"/>
    <mergeCell ref="P156:AE156"/>
    <mergeCell ref="A157:A159"/>
    <mergeCell ref="C157:K157"/>
    <mergeCell ref="L157:O157"/>
    <mergeCell ref="P157:R157"/>
    <mergeCell ref="L162:O162"/>
    <mergeCell ref="S162:W162"/>
    <mergeCell ref="X162:AA162"/>
    <mergeCell ref="A165:K165"/>
    <mergeCell ref="L165:O165"/>
    <mergeCell ref="P165:AE165"/>
    <mergeCell ref="C158:K158"/>
    <mergeCell ref="L158:O158"/>
    <mergeCell ref="L159:O159"/>
    <mergeCell ref="L160:O160"/>
    <mergeCell ref="L161:O161"/>
    <mergeCell ref="U161:X161"/>
    <mergeCell ref="L169:O169"/>
    <mergeCell ref="L170:O170"/>
    <mergeCell ref="U170:X170"/>
    <mergeCell ref="L171:O171"/>
    <mergeCell ref="AB171:AE171"/>
    <mergeCell ref="A166:A168"/>
    <mergeCell ref="C166:K166"/>
    <mergeCell ref="L166:O166"/>
    <mergeCell ref="C167:K167"/>
    <mergeCell ref="L167:O167"/>
    <mergeCell ref="L168:O168"/>
    <mergeCell ref="P166:R166"/>
    <mergeCell ref="AA76:AE76"/>
    <mergeCell ref="AA77:AE77"/>
    <mergeCell ref="AA78:AE78"/>
    <mergeCell ref="O68:R68"/>
    <mergeCell ref="S68:V68"/>
    <mergeCell ref="W68:Z68"/>
    <mergeCell ref="O69:R69"/>
    <mergeCell ref="S69:V69"/>
    <mergeCell ref="W69:Z69"/>
    <mergeCell ref="O70:R70"/>
    <mergeCell ref="S70:V70"/>
    <mergeCell ref="W70:Z70"/>
    <mergeCell ref="S67:V67"/>
    <mergeCell ref="W67:Z67"/>
    <mergeCell ref="K78:N78"/>
    <mergeCell ref="C71:J71"/>
    <mergeCell ref="C72:J72"/>
    <mergeCell ref="C73:J73"/>
    <mergeCell ref="C74:J74"/>
    <mergeCell ref="C75:J75"/>
    <mergeCell ref="K68:N68"/>
    <mergeCell ref="K69:N69"/>
    <mergeCell ref="K70:N70"/>
    <mergeCell ref="K71:N71"/>
    <mergeCell ref="K72:N72"/>
    <mergeCell ref="K73:N73"/>
    <mergeCell ref="O72:R72"/>
    <mergeCell ref="O73:R73"/>
    <mergeCell ref="O74:R74"/>
    <mergeCell ref="O75:R75"/>
    <mergeCell ref="O76:R76"/>
    <mergeCell ref="K74:N74"/>
    <mergeCell ref="K75:N75"/>
    <mergeCell ref="K77:N77"/>
    <mergeCell ref="M6:R6"/>
    <mergeCell ref="M8:R8"/>
    <mergeCell ref="D9:AB9"/>
    <mergeCell ref="Y6:AA6"/>
    <mergeCell ref="Y8:AA8"/>
    <mergeCell ref="W77:Z77"/>
    <mergeCell ref="S78:V78"/>
    <mergeCell ref="W78:Z78"/>
    <mergeCell ref="S74:V74"/>
    <mergeCell ref="W74:Z74"/>
    <mergeCell ref="S75:V75"/>
    <mergeCell ref="W75:Z75"/>
    <mergeCell ref="S76:V76"/>
    <mergeCell ref="W76:Z76"/>
    <mergeCell ref="S71:V71"/>
    <mergeCell ref="W71:Z71"/>
    <mergeCell ref="S72:V72"/>
    <mergeCell ref="W72:Z72"/>
    <mergeCell ref="S73:V73"/>
    <mergeCell ref="W73:Z73"/>
    <mergeCell ref="O71:R71"/>
    <mergeCell ref="K76:N76"/>
    <mergeCell ref="AA73:AE73"/>
    <mergeCell ref="K67:N67"/>
  </mergeCells>
  <phoneticPr fontId="2"/>
  <conditionalFormatting sqref="D3:G3 L3:O3 L4">
    <cfRule type="containsBlanks" dxfId="39" priority="29">
      <formula>LEN(TRIM(D3))=0</formula>
    </cfRule>
  </conditionalFormatting>
  <conditionalFormatting sqref="I146:K146">
    <cfRule type="containsBlanks" dxfId="38" priority="28">
      <formula>LEN(TRIM(I146))=0</formula>
    </cfRule>
  </conditionalFormatting>
  <conditionalFormatting sqref="L22:O22 U22:X22 L99:M99 L108:M108 L117:M117">
    <cfRule type="cellIs" dxfId="37" priority="47" operator="equal">
      <formula>0</formula>
    </cfRule>
  </conditionalFormatting>
  <conditionalFormatting sqref="L34:O34">
    <cfRule type="cellIs" dxfId="36" priority="46" operator="equal">
      <formula>0</formula>
    </cfRule>
  </conditionalFormatting>
  <conditionalFormatting sqref="L44:O44">
    <cfRule type="cellIs" dxfId="35" priority="44" operator="equal">
      <formula>0</formula>
    </cfRule>
  </conditionalFormatting>
  <conditionalFormatting sqref="L53:O53">
    <cfRule type="cellIs" dxfId="34" priority="1" operator="equal">
      <formula>0</formula>
    </cfRule>
  </conditionalFormatting>
  <conditionalFormatting sqref="L64:O64">
    <cfRule type="cellIs" dxfId="33" priority="42" operator="equal">
      <formula>0</formula>
    </cfRule>
  </conditionalFormatting>
  <conditionalFormatting sqref="L89:O89">
    <cfRule type="cellIs" dxfId="32" priority="41" operator="equal">
      <formula>0</formula>
    </cfRule>
  </conditionalFormatting>
  <conditionalFormatting sqref="L98:O98">
    <cfRule type="cellIs" dxfId="31" priority="39" operator="equal">
      <formula>0</formula>
    </cfRule>
  </conditionalFormatting>
  <conditionalFormatting sqref="L107:O107">
    <cfRule type="cellIs" dxfId="30" priority="38" operator="equal">
      <formula>0</formula>
    </cfRule>
  </conditionalFormatting>
  <conditionalFormatting sqref="L116:O116">
    <cfRule type="cellIs" dxfId="29" priority="37" operator="equal">
      <formula>0</formula>
    </cfRule>
  </conditionalFormatting>
  <conditionalFormatting sqref="L126:O126">
    <cfRule type="cellIs" dxfId="28" priority="36" operator="equal">
      <formula>0</formula>
    </cfRule>
  </conditionalFormatting>
  <conditionalFormatting sqref="L134:O135">
    <cfRule type="cellIs" dxfId="27" priority="35" operator="equal">
      <formula>0</formula>
    </cfRule>
  </conditionalFormatting>
  <conditionalFormatting sqref="L144:O144">
    <cfRule type="cellIs" dxfId="26" priority="34" operator="equal">
      <formula>0</formula>
    </cfRule>
  </conditionalFormatting>
  <conditionalFormatting sqref="L153:O154">
    <cfRule type="cellIs" dxfId="25" priority="32" operator="equal">
      <formula>0</formula>
    </cfRule>
  </conditionalFormatting>
  <conditionalFormatting sqref="L161:O162">
    <cfRule type="cellIs" dxfId="24" priority="31" operator="equal">
      <formula>0</formula>
    </cfRule>
  </conditionalFormatting>
  <conditionalFormatting sqref="L170:O171">
    <cfRule type="cellIs" dxfId="23" priority="30" operator="equal">
      <formula>0</formula>
    </cfRule>
  </conditionalFormatting>
  <conditionalFormatting sqref="P80:R80">
    <cfRule type="containsBlanks" dxfId="22" priority="27">
      <formula>LEN(TRIM(P80))=0</formula>
    </cfRule>
  </conditionalFormatting>
  <conditionalFormatting sqref="U34:X34">
    <cfRule type="cellIs" dxfId="21" priority="45" operator="equal">
      <formula>0</formula>
    </cfRule>
  </conditionalFormatting>
  <conditionalFormatting sqref="U44:X44">
    <cfRule type="cellIs" dxfId="20" priority="25" operator="equal">
      <formula>0</formula>
    </cfRule>
  </conditionalFormatting>
  <conditionalFormatting sqref="U53:X53">
    <cfRule type="cellIs" dxfId="19" priority="24" operator="equal">
      <formula>0</formula>
    </cfRule>
  </conditionalFormatting>
  <conditionalFormatting sqref="U64:X64">
    <cfRule type="cellIs" dxfId="18" priority="23" operator="equal">
      <formula>0</formula>
    </cfRule>
  </conditionalFormatting>
  <conditionalFormatting sqref="U89:X89">
    <cfRule type="cellIs" dxfId="17" priority="40" operator="equal">
      <formula>0</formula>
    </cfRule>
  </conditionalFormatting>
  <conditionalFormatting sqref="U98:X98">
    <cfRule type="cellIs" dxfId="16" priority="17" operator="equal">
      <formula>0</formula>
    </cfRule>
  </conditionalFormatting>
  <conditionalFormatting sqref="U107:X107">
    <cfRule type="cellIs" dxfId="15" priority="16" operator="equal">
      <formula>0</formula>
    </cfRule>
  </conditionalFormatting>
  <conditionalFormatting sqref="U116:X116">
    <cfRule type="cellIs" dxfId="14" priority="15" operator="equal">
      <formula>0</formula>
    </cfRule>
  </conditionalFormatting>
  <conditionalFormatting sqref="U126:X126">
    <cfRule type="cellIs" dxfId="13" priority="14" operator="equal">
      <formula>0</formula>
    </cfRule>
  </conditionalFormatting>
  <conditionalFormatting sqref="U134:X134">
    <cfRule type="cellIs" dxfId="12" priority="22" operator="equal">
      <formula>0</formula>
    </cfRule>
  </conditionalFormatting>
  <conditionalFormatting sqref="U144:X144">
    <cfRule type="cellIs" dxfId="11" priority="21" operator="equal">
      <formula>0</formula>
    </cfRule>
  </conditionalFormatting>
  <conditionalFormatting sqref="U153:X153">
    <cfRule type="cellIs" dxfId="10" priority="20" operator="equal">
      <formula>0</formula>
    </cfRule>
  </conditionalFormatting>
  <conditionalFormatting sqref="U161:X161">
    <cfRule type="cellIs" dxfId="9" priority="19" operator="equal">
      <formula>0</formula>
    </cfRule>
  </conditionalFormatting>
  <conditionalFormatting sqref="U170:X170">
    <cfRule type="cellIs" dxfId="8" priority="18" operator="equal">
      <formula>0</formula>
    </cfRule>
  </conditionalFormatting>
  <conditionalFormatting sqref="X162:AA162">
    <cfRule type="cellIs" dxfId="7" priority="5" operator="equal">
      <formula>0</formula>
    </cfRule>
  </conditionalFormatting>
  <conditionalFormatting sqref="Y154:AB154">
    <cfRule type="cellIs" dxfId="6" priority="6" operator="equal">
      <formula>0</formula>
    </cfRule>
  </conditionalFormatting>
  <conditionalFormatting sqref="Z99:AC99">
    <cfRule type="cellIs" dxfId="5" priority="10" operator="equal">
      <formula>0</formula>
    </cfRule>
  </conditionalFormatting>
  <conditionalFormatting sqref="Z108:AC108">
    <cfRule type="cellIs" dxfId="4" priority="9" operator="equal">
      <formula>0</formula>
    </cfRule>
  </conditionalFormatting>
  <conditionalFormatting sqref="Z117:AC117">
    <cfRule type="cellIs" dxfId="3" priority="8" operator="equal">
      <formula>0</formula>
    </cfRule>
  </conditionalFormatting>
  <conditionalFormatting sqref="Z135:AC135">
    <cfRule type="cellIs" dxfId="2" priority="7" operator="equal">
      <formula>0</formula>
    </cfRule>
  </conditionalFormatting>
  <conditionalFormatting sqref="AB171:AE171">
    <cfRule type="cellIs" dxfId="1" priority="4" operator="equal">
      <formula>0</formula>
    </cfRule>
  </conditionalFormatting>
  <conditionalFormatting sqref="AC4 G147:J147 L147:O147">
    <cfRule type="containsBlanks" dxfId="0" priority="33">
      <formula>LEN(TRIM(G4))=0</formula>
    </cfRule>
  </conditionalFormatting>
  <dataValidations count="4">
    <dataValidation type="list" allowBlank="1" showInputMessage="1" showErrorMessage="1" sqref="P80:R80" xr:uid="{66561B0B-FCE7-4A04-B012-3460F0603168}">
      <formula1>"なし,あり"</formula1>
    </dataValidation>
    <dataValidation type="list" allowBlank="1" showInputMessage="1" showErrorMessage="1" sqref="I146:K146" xr:uid="{7AA42B60-D814-4C73-AE67-5D7D6F63A371}">
      <formula1>"利用あり,利用なし"</formula1>
    </dataValidation>
    <dataValidation type="list" allowBlank="1" showInputMessage="1" showErrorMessage="1" promptTitle="SMO選択" prompt="SMOの会社を選択" sqref="IM11 SI11 ACE11 AMA11 AVW11 BFS11 BPO11 BZK11 CJG11 CTC11 DCY11 DMU11 DWQ11 EGM11 EQI11 FAE11 FKA11 FTW11 GDS11 GNO11 GXK11 HHG11 HRC11 IAY11 IKU11 IUQ11 JEM11 JOI11 JYE11 KIA11 KRW11 LBS11 LLO11 LVK11 MFG11 MPC11 MYY11 NIU11 NSQ11 OCM11 OMI11 OWE11 PGA11 PPW11 PZS11 QJO11 QTK11 RDG11 RNC11 RWY11 SGU11 SQQ11 TAM11 TKI11 TUE11 UEA11 UNW11 UXS11 VHO11 VRK11 WBG11 WLC11 WUY11 Z65637 IM65633 SI65633 ACE65633 AMA65633 AVW65633 BFS65633 BPO65633 BZK65633 CJG65633 CTC65633 DCY65633 DMU65633 DWQ65633 EGM65633 EQI65633 FAE65633 FKA65633 FTW65633 GDS65633 GNO65633 GXK65633 HHG65633 HRC65633 IAY65633 IKU65633 IUQ65633 JEM65633 JOI65633 JYE65633 KIA65633 KRW65633 LBS65633 LLO65633 LVK65633 MFG65633 MPC65633 MYY65633 NIU65633 NSQ65633 OCM65633 OMI65633 OWE65633 PGA65633 PPW65633 PZS65633 QJO65633 QTK65633 RDG65633 RNC65633 RWY65633 SGU65633 SQQ65633 TAM65633 TKI65633 TUE65633 UEA65633 UNW65633 UXS65633 VHO65633 VRK65633 WBG65633 WLC65633 WUY65633 Z131173 IM131169 SI131169 ACE131169 AMA131169 AVW131169 BFS131169 BPO131169 BZK131169 CJG131169 CTC131169 DCY131169 DMU131169 DWQ131169 EGM131169 EQI131169 FAE131169 FKA131169 FTW131169 GDS131169 GNO131169 GXK131169 HHG131169 HRC131169 IAY131169 IKU131169 IUQ131169 JEM131169 JOI131169 JYE131169 KIA131169 KRW131169 LBS131169 LLO131169 LVK131169 MFG131169 MPC131169 MYY131169 NIU131169 NSQ131169 OCM131169 OMI131169 OWE131169 PGA131169 PPW131169 PZS131169 QJO131169 QTK131169 RDG131169 RNC131169 RWY131169 SGU131169 SQQ131169 TAM131169 TKI131169 TUE131169 UEA131169 UNW131169 UXS131169 VHO131169 VRK131169 WBG131169 WLC131169 WUY131169 Z196709 IM196705 SI196705 ACE196705 AMA196705 AVW196705 BFS196705 BPO196705 BZK196705 CJG196705 CTC196705 DCY196705 DMU196705 DWQ196705 EGM196705 EQI196705 FAE196705 FKA196705 FTW196705 GDS196705 GNO196705 GXK196705 HHG196705 HRC196705 IAY196705 IKU196705 IUQ196705 JEM196705 JOI196705 JYE196705 KIA196705 KRW196705 LBS196705 LLO196705 LVK196705 MFG196705 MPC196705 MYY196705 NIU196705 NSQ196705 OCM196705 OMI196705 OWE196705 PGA196705 PPW196705 PZS196705 QJO196705 QTK196705 RDG196705 RNC196705 RWY196705 SGU196705 SQQ196705 TAM196705 TKI196705 TUE196705 UEA196705 UNW196705 UXS196705 VHO196705 VRK196705 WBG196705 WLC196705 WUY196705 Z262245 IM262241 SI262241 ACE262241 AMA262241 AVW262241 BFS262241 BPO262241 BZK262241 CJG262241 CTC262241 DCY262241 DMU262241 DWQ262241 EGM262241 EQI262241 FAE262241 FKA262241 FTW262241 GDS262241 GNO262241 GXK262241 HHG262241 HRC262241 IAY262241 IKU262241 IUQ262241 JEM262241 JOI262241 JYE262241 KIA262241 KRW262241 LBS262241 LLO262241 LVK262241 MFG262241 MPC262241 MYY262241 NIU262241 NSQ262241 OCM262241 OMI262241 OWE262241 PGA262241 PPW262241 PZS262241 QJO262241 QTK262241 RDG262241 RNC262241 RWY262241 SGU262241 SQQ262241 TAM262241 TKI262241 TUE262241 UEA262241 UNW262241 UXS262241 VHO262241 VRK262241 WBG262241 WLC262241 WUY262241 Z327781 IM327777 SI327777 ACE327777 AMA327777 AVW327777 BFS327777 BPO327777 BZK327777 CJG327777 CTC327777 DCY327777 DMU327777 DWQ327777 EGM327777 EQI327777 FAE327777 FKA327777 FTW327777 GDS327777 GNO327777 GXK327777 HHG327777 HRC327777 IAY327777 IKU327777 IUQ327777 JEM327777 JOI327777 JYE327777 KIA327777 KRW327777 LBS327777 LLO327777 LVK327777 MFG327777 MPC327777 MYY327777 NIU327777 NSQ327777 OCM327777 OMI327777 OWE327777 PGA327777 PPW327777 PZS327777 QJO327777 QTK327777 RDG327777 RNC327777 RWY327777 SGU327777 SQQ327777 TAM327777 TKI327777 TUE327777 UEA327777 UNW327777 UXS327777 VHO327777 VRK327777 WBG327777 WLC327777 WUY327777 Z393317 IM393313 SI393313 ACE393313 AMA393313 AVW393313 BFS393313 BPO393313 BZK393313 CJG393313 CTC393313 DCY393313 DMU393313 DWQ393313 EGM393313 EQI393313 FAE393313 FKA393313 FTW393313 GDS393313 GNO393313 GXK393313 HHG393313 HRC393313 IAY393313 IKU393313 IUQ393313 JEM393313 JOI393313 JYE393313 KIA393313 KRW393313 LBS393313 LLO393313 LVK393313 MFG393313 MPC393313 MYY393313 NIU393313 NSQ393313 OCM393313 OMI393313 OWE393313 PGA393313 PPW393313 PZS393313 QJO393313 QTK393313 RDG393313 RNC393313 RWY393313 SGU393313 SQQ393313 TAM393313 TKI393313 TUE393313 UEA393313 UNW393313 UXS393313 VHO393313 VRK393313 WBG393313 WLC393313 WUY393313 Z458853 IM458849 SI458849 ACE458849 AMA458849 AVW458849 BFS458849 BPO458849 BZK458849 CJG458849 CTC458849 DCY458849 DMU458849 DWQ458849 EGM458849 EQI458849 FAE458849 FKA458849 FTW458849 GDS458849 GNO458849 GXK458849 HHG458849 HRC458849 IAY458849 IKU458849 IUQ458849 JEM458849 JOI458849 JYE458849 KIA458849 KRW458849 LBS458849 LLO458849 LVK458849 MFG458849 MPC458849 MYY458849 NIU458849 NSQ458849 OCM458849 OMI458849 OWE458849 PGA458849 PPW458849 PZS458849 QJO458849 QTK458849 RDG458849 RNC458849 RWY458849 SGU458849 SQQ458849 TAM458849 TKI458849 TUE458849 UEA458849 UNW458849 UXS458849 VHO458849 VRK458849 WBG458849 WLC458849 WUY458849 Z524389 IM524385 SI524385 ACE524385 AMA524385 AVW524385 BFS524385 BPO524385 BZK524385 CJG524385 CTC524385 DCY524385 DMU524385 DWQ524385 EGM524385 EQI524385 FAE524385 FKA524385 FTW524385 GDS524385 GNO524385 GXK524385 HHG524385 HRC524385 IAY524385 IKU524385 IUQ524385 JEM524385 JOI524385 JYE524385 KIA524385 KRW524385 LBS524385 LLO524385 LVK524385 MFG524385 MPC524385 MYY524385 NIU524385 NSQ524385 OCM524385 OMI524385 OWE524385 PGA524385 PPW524385 PZS524385 QJO524385 QTK524385 RDG524385 RNC524385 RWY524385 SGU524385 SQQ524385 TAM524385 TKI524385 TUE524385 UEA524385 UNW524385 UXS524385 VHO524385 VRK524385 WBG524385 WLC524385 WUY524385 Z589925 IM589921 SI589921 ACE589921 AMA589921 AVW589921 BFS589921 BPO589921 BZK589921 CJG589921 CTC589921 DCY589921 DMU589921 DWQ589921 EGM589921 EQI589921 FAE589921 FKA589921 FTW589921 GDS589921 GNO589921 GXK589921 HHG589921 HRC589921 IAY589921 IKU589921 IUQ589921 JEM589921 JOI589921 JYE589921 KIA589921 KRW589921 LBS589921 LLO589921 LVK589921 MFG589921 MPC589921 MYY589921 NIU589921 NSQ589921 OCM589921 OMI589921 OWE589921 PGA589921 PPW589921 PZS589921 QJO589921 QTK589921 RDG589921 RNC589921 RWY589921 SGU589921 SQQ589921 TAM589921 TKI589921 TUE589921 UEA589921 UNW589921 UXS589921 VHO589921 VRK589921 WBG589921 WLC589921 WUY589921 Z655461 IM655457 SI655457 ACE655457 AMA655457 AVW655457 BFS655457 BPO655457 BZK655457 CJG655457 CTC655457 DCY655457 DMU655457 DWQ655457 EGM655457 EQI655457 FAE655457 FKA655457 FTW655457 GDS655457 GNO655457 GXK655457 HHG655457 HRC655457 IAY655457 IKU655457 IUQ655457 JEM655457 JOI655457 JYE655457 KIA655457 KRW655457 LBS655457 LLO655457 LVK655457 MFG655457 MPC655457 MYY655457 NIU655457 NSQ655457 OCM655457 OMI655457 OWE655457 PGA655457 PPW655457 PZS655457 QJO655457 QTK655457 RDG655457 RNC655457 RWY655457 SGU655457 SQQ655457 TAM655457 TKI655457 TUE655457 UEA655457 UNW655457 UXS655457 VHO655457 VRK655457 WBG655457 WLC655457 WUY655457 Z720997 IM720993 SI720993 ACE720993 AMA720993 AVW720993 BFS720993 BPO720993 BZK720993 CJG720993 CTC720993 DCY720993 DMU720993 DWQ720993 EGM720993 EQI720993 FAE720993 FKA720993 FTW720993 GDS720993 GNO720993 GXK720993 HHG720993 HRC720993 IAY720993 IKU720993 IUQ720993 JEM720993 JOI720993 JYE720993 KIA720993 KRW720993 LBS720993 LLO720993 LVK720993 MFG720993 MPC720993 MYY720993 NIU720993 NSQ720993 OCM720993 OMI720993 OWE720993 PGA720993 PPW720993 PZS720993 QJO720993 QTK720993 RDG720993 RNC720993 RWY720993 SGU720993 SQQ720993 TAM720993 TKI720993 TUE720993 UEA720993 UNW720993 UXS720993 VHO720993 VRK720993 WBG720993 WLC720993 WUY720993 Z786533 IM786529 SI786529 ACE786529 AMA786529 AVW786529 BFS786529 BPO786529 BZK786529 CJG786529 CTC786529 DCY786529 DMU786529 DWQ786529 EGM786529 EQI786529 FAE786529 FKA786529 FTW786529 GDS786529 GNO786529 GXK786529 HHG786529 HRC786529 IAY786529 IKU786529 IUQ786529 JEM786529 JOI786529 JYE786529 KIA786529 KRW786529 LBS786529 LLO786529 LVK786529 MFG786529 MPC786529 MYY786529 NIU786529 NSQ786529 OCM786529 OMI786529 OWE786529 PGA786529 PPW786529 PZS786529 QJO786529 QTK786529 RDG786529 RNC786529 RWY786529 SGU786529 SQQ786529 TAM786529 TKI786529 TUE786529 UEA786529 UNW786529 UXS786529 VHO786529 VRK786529 WBG786529 WLC786529 WUY786529 Z852069 IM852065 SI852065 ACE852065 AMA852065 AVW852065 BFS852065 BPO852065 BZK852065 CJG852065 CTC852065 DCY852065 DMU852065 DWQ852065 EGM852065 EQI852065 FAE852065 FKA852065 FTW852065 GDS852065 GNO852065 GXK852065 HHG852065 HRC852065 IAY852065 IKU852065 IUQ852065 JEM852065 JOI852065 JYE852065 KIA852065 KRW852065 LBS852065 LLO852065 LVK852065 MFG852065 MPC852065 MYY852065 NIU852065 NSQ852065 OCM852065 OMI852065 OWE852065 PGA852065 PPW852065 PZS852065 QJO852065 QTK852065 RDG852065 RNC852065 RWY852065 SGU852065 SQQ852065 TAM852065 TKI852065 TUE852065 UEA852065 UNW852065 UXS852065 VHO852065 VRK852065 WBG852065 WLC852065 WUY852065 Z917605 IM917601 SI917601 ACE917601 AMA917601 AVW917601 BFS917601 BPO917601 BZK917601 CJG917601 CTC917601 DCY917601 DMU917601 DWQ917601 EGM917601 EQI917601 FAE917601 FKA917601 FTW917601 GDS917601 GNO917601 GXK917601 HHG917601 HRC917601 IAY917601 IKU917601 IUQ917601 JEM917601 JOI917601 JYE917601 KIA917601 KRW917601 LBS917601 LLO917601 LVK917601 MFG917601 MPC917601 MYY917601 NIU917601 NSQ917601 OCM917601 OMI917601 OWE917601 PGA917601 PPW917601 PZS917601 QJO917601 QTK917601 RDG917601 RNC917601 RWY917601 SGU917601 SQQ917601 TAM917601 TKI917601 TUE917601 UEA917601 UNW917601 UXS917601 VHO917601 VRK917601 WBG917601 WLC917601 WUY917601 Z983141 IM983137 SI983137 ACE983137 AMA983137 AVW983137 BFS983137 BPO983137 BZK983137 CJG983137 CTC983137 DCY983137 DMU983137 DWQ983137 EGM983137 EQI983137 FAE983137 FKA983137 FTW983137 GDS983137 GNO983137 GXK983137 HHG983137 HRC983137 IAY983137 IKU983137 IUQ983137 JEM983137 JOI983137 JYE983137 KIA983137 KRW983137 LBS983137 LLO983137 LVK983137 MFG983137 MPC983137 MYY983137 NIU983137 NSQ983137 OCM983137 OMI983137 OWE983137 PGA983137 PPW983137 PZS983137 QJO983137 QTK983137 RDG983137 RNC983137 RWY983137 SGU983137 SQQ983137 TAM983137 TKI983137 TUE983137 UEA983137 UNW983137 UXS983137 VHO983137 VRK983137 WBG983137 WLC983137 WUY983137 V65637 V131173 V196709 V262245 V327781 V393317 V458853 V524389 V589925 V655461 V720997 V786533 V852069 V917605 V983141" xr:uid="{096CF0D2-B656-4781-8EA4-C73483BAB13D}">
      <formula1>"株式会社EP綜合,シミックヘルスケア・インスティテュート株式会社"</formula1>
    </dataValidation>
    <dataValidation type="list" allowBlank="1" showInputMessage="1" showErrorMessage="1" promptTitle="CRC,フルサポート選択" prompt="院内CRCかSMOのサポート（CRCのみ・フルサポート）を選択" sqref="S65637 IJ11 SF11 ACB11 ALX11 AVT11 BFP11 BPL11 BZH11 CJD11 CSZ11 DCV11 DMR11 DWN11 EGJ11 EQF11 FAB11 FJX11 FTT11 GDP11 GNL11 GXH11 HHD11 HQZ11 IAV11 IKR11 IUN11 JEJ11 JOF11 JYB11 KHX11 KRT11 LBP11 LLL11 LVH11 MFD11 MOZ11 MYV11 NIR11 NSN11 OCJ11 OMF11 OWB11 PFX11 PPT11 PZP11 QJL11 QTH11 RDD11 RMZ11 RWV11 SGR11 SQN11 TAJ11 TKF11 TUB11 UDX11 UNT11 UXP11 VHL11 VRH11 WBD11 WKZ11 WUV11 S131173 IJ65633 SF65633 ACB65633 ALX65633 AVT65633 BFP65633 BPL65633 BZH65633 CJD65633 CSZ65633 DCV65633 DMR65633 DWN65633 EGJ65633 EQF65633 FAB65633 FJX65633 FTT65633 GDP65633 GNL65633 GXH65633 HHD65633 HQZ65633 IAV65633 IKR65633 IUN65633 JEJ65633 JOF65633 JYB65633 KHX65633 KRT65633 LBP65633 LLL65633 LVH65633 MFD65633 MOZ65633 MYV65633 NIR65633 NSN65633 OCJ65633 OMF65633 OWB65633 PFX65633 PPT65633 PZP65633 QJL65633 QTH65633 RDD65633 RMZ65633 RWV65633 SGR65633 SQN65633 TAJ65633 TKF65633 TUB65633 UDX65633 UNT65633 UXP65633 VHL65633 VRH65633 WBD65633 WKZ65633 WUV65633 S196709 IJ131169 SF131169 ACB131169 ALX131169 AVT131169 BFP131169 BPL131169 BZH131169 CJD131169 CSZ131169 DCV131169 DMR131169 DWN131169 EGJ131169 EQF131169 FAB131169 FJX131169 FTT131169 GDP131169 GNL131169 GXH131169 HHD131169 HQZ131169 IAV131169 IKR131169 IUN131169 JEJ131169 JOF131169 JYB131169 KHX131169 KRT131169 LBP131169 LLL131169 LVH131169 MFD131169 MOZ131169 MYV131169 NIR131169 NSN131169 OCJ131169 OMF131169 OWB131169 PFX131169 PPT131169 PZP131169 QJL131169 QTH131169 RDD131169 RMZ131169 RWV131169 SGR131169 SQN131169 TAJ131169 TKF131169 TUB131169 UDX131169 UNT131169 UXP131169 VHL131169 VRH131169 WBD131169 WKZ131169 WUV131169 S262245 IJ196705 SF196705 ACB196705 ALX196705 AVT196705 BFP196705 BPL196705 BZH196705 CJD196705 CSZ196705 DCV196705 DMR196705 DWN196705 EGJ196705 EQF196705 FAB196705 FJX196705 FTT196705 GDP196705 GNL196705 GXH196705 HHD196705 HQZ196705 IAV196705 IKR196705 IUN196705 JEJ196705 JOF196705 JYB196705 KHX196705 KRT196705 LBP196705 LLL196705 LVH196705 MFD196705 MOZ196705 MYV196705 NIR196705 NSN196705 OCJ196705 OMF196705 OWB196705 PFX196705 PPT196705 PZP196705 QJL196705 QTH196705 RDD196705 RMZ196705 RWV196705 SGR196705 SQN196705 TAJ196705 TKF196705 TUB196705 UDX196705 UNT196705 UXP196705 VHL196705 VRH196705 WBD196705 WKZ196705 WUV196705 S327781 IJ262241 SF262241 ACB262241 ALX262241 AVT262241 BFP262241 BPL262241 BZH262241 CJD262241 CSZ262241 DCV262241 DMR262241 DWN262241 EGJ262241 EQF262241 FAB262241 FJX262241 FTT262241 GDP262241 GNL262241 GXH262241 HHD262241 HQZ262241 IAV262241 IKR262241 IUN262241 JEJ262241 JOF262241 JYB262241 KHX262241 KRT262241 LBP262241 LLL262241 LVH262241 MFD262241 MOZ262241 MYV262241 NIR262241 NSN262241 OCJ262241 OMF262241 OWB262241 PFX262241 PPT262241 PZP262241 QJL262241 QTH262241 RDD262241 RMZ262241 RWV262241 SGR262241 SQN262241 TAJ262241 TKF262241 TUB262241 UDX262241 UNT262241 UXP262241 VHL262241 VRH262241 WBD262241 WKZ262241 WUV262241 S393317 IJ327777 SF327777 ACB327777 ALX327777 AVT327777 BFP327777 BPL327777 BZH327777 CJD327777 CSZ327777 DCV327777 DMR327777 DWN327777 EGJ327777 EQF327777 FAB327777 FJX327777 FTT327777 GDP327777 GNL327777 GXH327777 HHD327777 HQZ327777 IAV327777 IKR327777 IUN327777 JEJ327777 JOF327777 JYB327777 KHX327777 KRT327777 LBP327777 LLL327777 LVH327777 MFD327777 MOZ327777 MYV327777 NIR327777 NSN327777 OCJ327777 OMF327777 OWB327777 PFX327777 PPT327777 PZP327777 QJL327777 QTH327777 RDD327777 RMZ327777 RWV327777 SGR327777 SQN327777 TAJ327777 TKF327777 TUB327777 UDX327777 UNT327777 UXP327777 VHL327777 VRH327777 WBD327777 WKZ327777 WUV327777 S458853 IJ393313 SF393313 ACB393313 ALX393313 AVT393313 BFP393313 BPL393313 BZH393313 CJD393313 CSZ393313 DCV393313 DMR393313 DWN393313 EGJ393313 EQF393313 FAB393313 FJX393313 FTT393313 GDP393313 GNL393313 GXH393313 HHD393313 HQZ393313 IAV393313 IKR393313 IUN393313 JEJ393313 JOF393313 JYB393313 KHX393313 KRT393313 LBP393313 LLL393313 LVH393313 MFD393313 MOZ393313 MYV393313 NIR393313 NSN393313 OCJ393313 OMF393313 OWB393313 PFX393313 PPT393313 PZP393313 QJL393313 QTH393313 RDD393313 RMZ393313 RWV393313 SGR393313 SQN393313 TAJ393313 TKF393313 TUB393313 UDX393313 UNT393313 UXP393313 VHL393313 VRH393313 WBD393313 WKZ393313 WUV393313 S524389 IJ458849 SF458849 ACB458849 ALX458849 AVT458849 BFP458849 BPL458849 BZH458849 CJD458849 CSZ458849 DCV458849 DMR458849 DWN458849 EGJ458849 EQF458849 FAB458849 FJX458849 FTT458849 GDP458849 GNL458849 GXH458849 HHD458849 HQZ458849 IAV458849 IKR458849 IUN458849 JEJ458849 JOF458849 JYB458849 KHX458849 KRT458849 LBP458849 LLL458849 LVH458849 MFD458849 MOZ458849 MYV458849 NIR458849 NSN458849 OCJ458849 OMF458849 OWB458849 PFX458849 PPT458849 PZP458849 QJL458849 QTH458849 RDD458849 RMZ458849 RWV458849 SGR458849 SQN458849 TAJ458849 TKF458849 TUB458849 UDX458849 UNT458849 UXP458849 VHL458849 VRH458849 WBD458849 WKZ458849 WUV458849 S589925 IJ524385 SF524385 ACB524385 ALX524385 AVT524385 BFP524385 BPL524385 BZH524385 CJD524385 CSZ524385 DCV524385 DMR524385 DWN524385 EGJ524385 EQF524385 FAB524385 FJX524385 FTT524385 GDP524385 GNL524385 GXH524385 HHD524385 HQZ524385 IAV524385 IKR524385 IUN524385 JEJ524385 JOF524385 JYB524385 KHX524385 KRT524385 LBP524385 LLL524385 LVH524385 MFD524385 MOZ524385 MYV524385 NIR524385 NSN524385 OCJ524385 OMF524385 OWB524385 PFX524385 PPT524385 PZP524385 QJL524385 QTH524385 RDD524385 RMZ524385 RWV524385 SGR524385 SQN524385 TAJ524385 TKF524385 TUB524385 UDX524385 UNT524385 UXP524385 VHL524385 VRH524385 WBD524385 WKZ524385 WUV524385 S655461 IJ589921 SF589921 ACB589921 ALX589921 AVT589921 BFP589921 BPL589921 BZH589921 CJD589921 CSZ589921 DCV589921 DMR589921 DWN589921 EGJ589921 EQF589921 FAB589921 FJX589921 FTT589921 GDP589921 GNL589921 GXH589921 HHD589921 HQZ589921 IAV589921 IKR589921 IUN589921 JEJ589921 JOF589921 JYB589921 KHX589921 KRT589921 LBP589921 LLL589921 LVH589921 MFD589921 MOZ589921 MYV589921 NIR589921 NSN589921 OCJ589921 OMF589921 OWB589921 PFX589921 PPT589921 PZP589921 QJL589921 QTH589921 RDD589921 RMZ589921 RWV589921 SGR589921 SQN589921 TAJ589921 TKF589921 TUB589921 UDX589921 UNT589921 UXP589921 VHL589921 VRH589921 WBD589921 WKZ589921 WUV589921 S720997 IJ655457 SF655457 ACB655457 ALX655457 AVT655457 BFP655457 BPL655457 BZH655457 CJD655457 CSZ655457 DCV655457 DMR655457 DWN655457 EGJ655457 EQF655457 FAB655457 FJX655457 FTT655457 GDP655457 GNL655457 GXH655457 HHD655457 HQZ655457 IAV655457 IKR655457 IUN655457 JEJ655457 JOF655457 JYB655457 KHX655457 KRT655457 LBP655457 LLL655457 LVH655457 MFD655457 MOZ655457 MYV655457 NIR655457 NSN655457 OCJ655457 OMF655457 OWB655457 PFX655457 PPT655457 PZP655457 QJL655457 QTH655457 RDD655457 RMZ655457 RWV655457 SGR655457 SQN655457 TAJ655457 TKF655457 TUB655457 UDX655457 UNT655457 UXP655457 VHL655457 VRH655457 WBD655457 WKZ655457 WUV655457 S786533 IJ720993 SF720993 ACB720993 ALX720993 AVT720993 BFP720993 BPL720993 BZH720993 CJD720993 CSZ720993 DCV720993 DMR720993 DWN720993 EGJ720993 EQF720993 FAB720993 FJX720993 FTT720993 GDP720993 GNL720993 GXH720993 HHD720993 HQZ720993 IAV720993 IKR720993 IUN720993 JEJ720993 JOF720993 JYB720993 KHX720993 KRT720993 LBP720993 LLL720993 LVH720993 MFD720993 MOZ720993 MYV720993 NIR720993 NSN720993 OCJ720993 OMF720993 OWB720993 PFX720993 PPT720993 PZP720993 QJL720993 QTH720993 RDD720993 RMZ720993 RWV720993 SGR720993 SQN720993 TAJ720993 TKF720993 TUB720993 UDX720993 UNT720993 UXP720993 VHL720993 VRH720993 WBD720993 WKZ720993 WUV720993 S852069 IJ786529 SF786529 ACB786529 ALX786529 AVT786529 BFP786529 BPL786529 BZH786529 CJD786529 CSZ786529 DCV786529 DMR786529 DWN786529 EGJ786529 EQF786529 FAB786529 FJX786529 FTT786529 GDP786529 GNL786529 GXH786529 HHD786529 HQZ786529 IAV786529 IKR786529 IUN786529 JEJ786529 JOF786529 JYB786529 KHX786529 KRT786529 LBP786529 LLL786529 LVH786529 MFD786529 MOZ786529 MYV786529 NIR786529 NSN786529 OCJ786529 OMF786529 OWB786529 PFX786529 PPT786529 PZP786529 QJL786529 QTH786529 RDD786529 RMZ786529 RWV786529 SGR786529 SQN786529 TAJ786529 TKF786529 TUB786529 UDX786529 UNT786529 UXP786529 VHL786529 VRH786529 WBD786529 WKZ786529 WUV786529 S917605 IJ852065 SF852065 ACB852065 ALX852065 AVT852065 BFP852065 BPL852065 BZH852065 CJD852065 CSZ852065 DCV852065 DMR852065 DWN852065 EGJ852065 EQF852065 FAB852065 FJX852065 FTT852065 GDP852065 GNL852065 GXH852065 HHD852065 HQZ852065 IAV852065 IKR852065 IUN852065 JEJ852065 JOF852065 JYB852065 KHX852065 KRT852065 LBP852065 LLL852065 LVH852065 MFD852065 MOZ852065 MYV852065 NIR852065 NSN852065 OCJ852065 OMF852065 OWB852065 PFX852065 PPT852065 PZP852065 QJL852065 QTH852065 RDD852065 RMZ852065 RWV852065 SGR852065 SQN852065 TAJ852065 TKF852065 TUB852065 UDX852065 UNT852065 UXP852065 VHL852065 VRH852065 WBD852065 WKZ852065 WUV852065 S983141 IJ917601 SF917601 ACB917601 ALX917601 AVT917601 BFP917601 BPL917601 BZH917601 CJD917601 CSZ917601 DCV917601 DMR917601 DWN917601 EGJ917601 EQF917601 FAB917601 FJX917601 FTT917601 GDP917601 GNL917601 GXH917601 HHD917601 HQZ917601 IAV917601 IKR917601 IUN917601 JEJ917601 JOF917601 JYB917601 KHX917601 KRT917601 LBP917601 LLL917601 LVH917601 MFD917601 MOZ917601 MYV917601 NIR917601 NSN917601 OCJ917601 OMF917601 OWB917601 PFX917601 PPT917601 PZP917601 QJL917601 QTH917601 RDD917601 RMZ917601 RWV917601 SGR917601 SQN917601 TAJ917601 TKF917601 TUB917601 UDX917601 UNT917601 UXP917601 VHL917601 VRH917601 WBD917601 WKZ917601 WUV917601 WUV983137 IJ983137 SF983137 ACB983137 ALX983137 AVT983137 BFP983137 BPL983137 BZH983137 CJD983137 CSZ983137 DCV983137 DMR983137 DWN983137 EGJ983137 EQF983137 FAB983137 FJX983137 FTT983137 GDP983137 GNL983137 GXH983137 HHD983137 HQZ983137 IAV983137 IKR983137 IUN983137 JEJ983137 JOF983137 JYB983137 KHX983137 KRT983137 LBP983137 LLL983137 LVH983137 MFD983137 MOZ983137 MYV983137 NIR983137 NSN983137 OCJ983137 OMF983137 OWB983137 PFX983137 PPT983137 PZP983137 QJL983137 QTH983137 RDD983137 RMZ983137 RWV983137 SGR983137 SQN983137 TAJ983137 TKF983137 TUB983137 UDX983137 UNT983137 UXP983137 VHL983137 VRH983137 WBD983137 WKZ983137" xr:uid="{1B31C336-21A1-44F3-A2F5-DC0B935100C8}">
      <formula1>"院内CRC,SMO CRC,SMOフルサポート"</formula1>
    </dataValidation>
  </dataValidations>
  <printOptions horizontalCentered="1"/>
  <pageMargins left="0" right="0" top="0.59055118110236227" bottom="0.59055118110236227" header="0.31496062992125984" footer="0.31496062992125984"/>
  <pageSetup paperSize="9" scale="99" fitToWidth="0" fitToHeight="0" orientation="portrait" r:id="rId1"/>
  <headerFooter alignWithMargins="0">
    <oddHeader>&amp;R&amp;P/&amp;Nページ</oddHeader>
  </headerFooter>
  <rowBreaks count="2" manualBreakCount="2">
    <brk id="64" max="30" man="1"/>
    <brk id="127" max="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ポイント表(Ver.4.1)</vt:lpstr>
      <vt:lpstr>別紙1 項目H・K・L算出内訳(Ver.4.1)</vt:lpstr>
      <vt:lpstr>試験経費算定表(Ver.4.1)</vt:lpstr>
      <vt:lpstr>経費の配分について(Ver.4.1)</vt:lpstr>
      <vt:lpstr>'ポイント表(Ver.4.1)'!Print_Area</vt:lpstr>
      <vt:lpstr>'経費の配分について(Ver.4.1)'!Print_Area</vt:lpstr>
      <vt:lpstr>'試験経費算定表(Ver.4.1)'!Print_Area</vt:lpstr>
      <vt:lpstr>'別紙1 項目H・K・L算出内訳(Ver.4.1)'!Print_Area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Reiko Nakayama</dc:creator>
  <cp:lastModifiedBy>佐久間良人</cp:lastModifiedBy>
  <cp:lastPrinted>2024-02-15T06:55:39Z</cp:lastPrinted>
  <dcterms:created xsi:type="dcterms:W3CDTF">2021-01-29T00:44:33Z</dcterms:created>
  <dcterms:modified xsi:type="dcterms:W3CDTF">2025-10-27T00:37:20Z</dcterms:modified>
</cp:coreProperties>
</file>